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mhar\Desktop\"/>
    </mc:Choice>
  </mc:AlternateContent>
  <xr:revisionPtr revIDLastSave="0" documentId="8_{70F5C25A-E8DB-4FE4-8615-3928FFC524F2}" xr6:coauthVersionLast="47" xr6:coauthVersionMax="47" xr10:uidLastSave="{00000000-0000-0000-0000-000000000000}"/>
  <bookViews>
    <workbookView xWindow="-108" yWindow="-108" windowWidth="23256" windowHeight="12456" firstSheet="11" activeTab="13" xr2:uid="{00000000-000D-0000-FFFF-FFFF00000000}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Baker_Scores_Men_Var" sheetId="7" r:id="rId7"/>
    <sheet name="Baker_Scores_Men_JV" sheetId="8" r:id="rId8"/>
    <sheet name="Baker_Scores_Women_Var" sheetId="9" r:id="rId9"/>
    <sheet name="Baker_Scores_Women_JV" sheetId="10" r:id="rId10"/>
    <sheet name="Qual_Team_Standings_Men_Var" sheetId="11" r:id="rId11"/>
    <sheet name="Qual_Team_Standings_Men_JV" sheetId="12" r:id="rId12"/>
    <sheet name="Qual_Team_Standings_Women_Var" sheetId="13" r:id="rId13"/>
    <sheet name="Qual_Team_Standings_Women_JV" sheetId="14" r:id="rId14"/>
    <sheet name="Indiv_Combined_Scores_Men" sheetId="15" r:id="rId15"/>
    <sheet name="Indiv_Combined_Scores_Women" sheetId="16" r:id="rId16"/>
  </sheets>
  <definedNames>
    <definedName name="_xlnm.Print_Area" localSheetId="14">Indiv_Combined_Scores_Men!$A$1:$M$262</definedName>
    <definedName name="_xlnm.Print_Area" localSheetId="15">Indiv_Combined_Scores_Women!$A$1:$M$196</definedName>
    <definedName name="_xlnm.Print_Area" localSheetId="11">Qual_Team_Standings_Men_JV!$A$33:$D$48</definedName>
    <definedName name="_xlnm.Print_Area" localSheetId="10">Qual_Team_Standings_Men_Var!$A$35:$D$52</definedName>
    <definedName name="_xlnm.Print_Area" localSheetId="13">Qual_Team_Standings_Women_JV!$A$27:$D$36</definedName>
    <definedName name="_xlnm.Print_Area" localSheetId="12">Qual_Team_Standings_Women_Var!$A$35:$D$52</definedName>
    <definedName name="_xlnm.Print_Area" localSheetId="0">Roster_Selection_Men!$A$1:$L$190</definedName>
    <definedName name="_xlnm.Print_Area" localSheetId="1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91" i="16" l="1"/>
  <c r="J192" i="16" s="1"/>
  <c r="I191" i="16"/>
  <c r="I192" i="16" s="1"/>
  <c r="H191" i="16"/>
  <c r="H192" i="16" s="1"/>
  <c r="G191" i="16"/>
  <c r="G192" i="16" s="1"/>
  <c r="L188" i="16"/>
  <c r="M188" i="16" s="1"/>
  <c r="K188" i="16"/>
  <c r="L187" i="16"/>
  <c r="M187" i="16" s="1"/>
  <c r="K187" i="16"/>
  <c r="L186" i="16"/>
  <c r="M186" i="16" s="1"/>
  <c r="K186" i="16"/>
  <c r="L185" i="16"/>
  <c r="M185" i="16" s="1"/>
  <c r="K185" i="16"/>
  <c r="L184" i="16"/>
  <c r="M184" i="16" s="1"/>
  <c r="K184" i="16"/>
  <c r="L88" i="16"/>
  <c r="K88" i="16"/>
  <c r="L175" i="16"/>
  <c r="K175" i="16"/>
  <c r="L144" i="16"/>
  <c r="K144" i="16"/>
  <c r="L68" i="16"/>
  <c r="K68" i="16"/>
  <c r="L47" i="16"/>
  <c r="K47" i="16"/>
  <c r="L59" i="16"/>
  <c r="K59" i="16"/>
  <c r="L40" i="16"/>
  <c r="M40" i="16" s="1"/>
  <c r="K40" i="16"/>
  <c r="L78" i="16"/>
  <c r="K78" i="16"/>
  <c r="L44" i="16"/>
  <c r="K44" i="16"/>
  <c r="L145" i="16"/>
  <c r="K145" i="16"/>
  <c r="L115" i="16"/>
  <c r="M115" i="16" s="1"/>
  <c r="K115" i="16"/>
  <c r="L92" i="16"/>
  <c r="K92" i="16"/>
  <c r="L83" i="16"/>
  <c r="K83" i="16"/>
  <c r="L45" i="16"/>
  <c r="K45" i="16"/>
  <c r="L100" i="16"/>
  <c r="M100" i="16" s="1"/>
  <c r="K100" i="16"/>
  <c r="L67" i="16"/>
  <c r="K67" i="16"/>
  <c r="L60" i="16"/>
  <c r="K60" i="16"/>
  <c r="L110" i="16"/>
  <c r="M110" i="16" s="1"/>
  <c r="K110" i="16"/>
  <c r="L82" i="16"/>
  <c r="M82" i="16" s="1"/>
  <c r="K82" i="16"/>
  <c r="L117" i="16"/>
  <c r="K117" i="16"/>
  <c r="L116" i="16"/>
  <c r="K116" i="16"/>
  <c r="L141" i="16"/>
  <c r="K141" i="16"/>
  <c r="L102" i="16"/>
  <c r="M102" i="16" s="1"/>
  <c r="K102" i="16"/>
  <c r="L146" i="16"/>
  <c r="K146" i="16"/>
  <c r="L119" i="16"/>
  <c r="K119" i="16"/>
  <c r="L22" i="16"/>
  <c r="K22" i="16"/>
  <c r="L109" i="16"/>
  <c r="K109" i="16"/>
  <c r="L20" i="16"/>
  <c r="K20" i="16"/>
  <c r="L104" i="16"/>
  <c r="K104" i="16"/>
  <c r="L133" i="16"/>
  <c r="K133" i="16"/>
  <c r="L41" i="16"/>
  <c r="K41" i="16"/>
  <c r="L103" i="16"/>
  <c r="K103" i="16"/>
  <c r="L42" i="16"/>
  <c r="K42" i="16"/>
  <c r="L16" i="16"/>
  <c r="K16" i="16"/>
  <c r="L135" i="16"/>
  <c r="K135" i="16"/>
  <c r="L74" i="16"/>
  <c r="K74" i="16"/>
  <c r="L24" i="16"/>
  <c r="K24" i="16"/>
  <c r="L51" i="16"/>
  <c r="K51" i="16"/>
  <c r="L79" i="16"/>
  <c r="K79" i="16"/>
  <c r="L36" i="16"/>
  <c r="M36" i="16" s="1"/>
  <c r="K36" i="16"/>
  <c r="L31" i="16"/>
  <c r="K31" i="16"/>
  <c r="L65" i="16"/>
  <c r="K65" i="16"/>
  <c r="L62" i="16"/>
  <c r="M62" i="16" s="1"/>
  <c r="K62" i="16"/>
  <c r="L89" i="16"/>
  <c r="K89" i="16"/>
  <c r="L155" i="16"/>
  <c r="M155" i="16" s="1"/>
  <c r="K155" i="16"/>
  <c r="L170" i="16"/>
  <c r="M170" i="16" s="1"/>
  <c r="K170" i="16"/>
  <c r="L50" i="16"/>
  <c r="K50" i="16"/>
  <c r="L151" i="16"/>
  <c r="K151" i="16"/>
  <c r="L33" i="16"/>
  <c r="K33" i="16"/>
  <c r="L23" i="16"/>
  <c r="K23" i="16"/>
  <c r="L72" i="16"/>
  <c r="M72" i="16" s="1"/>
  <c r="K72" i="16"/>
  <c r="L99" i="16"/>
  <c r="K99" i="16"/>
  <c r="L107" i="16"/>
  <c r="K107" i="16"/>
  <c r="L157" i="16"/>
  <c r="K157" i="16"/>
  <c r="L90" i="16"/>
  <c r="K90" i="16"/>
  <c r="L165" i="16"/>
  <c r="M165" i="16" s="1"/>
  <c r="K165" i="16"/>
  <c r="L124" i="16"/>
  <c r="K124" i="16"/>
  <c r="L49" i="16"/>
  <c r="K49" i="16"/>
  <c r="L28" i="16"/>
  <c r="K28" i="16"/>
  <c r="L123" i="16"/>
  <c r="K123" i="16"/>
  <c r="L127" i="16"/>
  <c r="K127" i="16"/>
  <c r="L13" i="16"/>
  <c r="K13" i="16"/>
  <c r="L125" i="16"/>
  <c r="K125" i="16"/>
  <c r="L38" i="16"/>
  <c r="K38" i="16"/>
  <c r="L163" i="16"/>
  <c r="K163" i="16"/>
  <c r="L164" i="16"/>
  <c r="K164" i="16"/>
  <c r="L98" i="16"/>
  <c r="M98" i="16" s="1"/>
  <c r="K98" i="16"/>
  <c r="L55" i="16"/>
  <c r="K55" i="16"/>
  <c r="L113" i="16"/>
  <c r="M113" i="16" s="1"/>
  <c r="K113" i="16"/>
  <c r="L154" i="16"/>
  <c r="K154" i="16"/>
  <c r="L87" i="16"/>
  <c r="K87" i="16"/>
  <c r="L150" i="16"/>
  <c r="M150" i="16" s="1"/>
  <c r="K150" i="16"/>
  <c r="L138" i="16"/>
  <c r="K138" i="16"/>
  <c r="L46" i="16"/>
  <c r="K46" i="16"/>
  <c r="L15" i="16"/>
  <c r="M15" i="16" s="1"/>
  <c r="K15" i="16"/>
  <c r="L140" i="16"/>
  <c r="K140" i="16"/>
  <c r="L37" i="16"/>
  <c r="K37" i="16"/>
  <c r="L19" i="16"/>
  <c r="K19" i="16"/>
  <c r="L27" i="16"/>
  <c r="K27" i="16"/>
  <c r="L169" i="16"/>
  <c r="M169" i="16" s="1"/>
  <c r="K169" i="16"/>
  <c r="L106" i="16"/>
  <c r="K106" i="16"/>
  <c r="L76" i="16"/>
  <c r="K76" i="16"/>
  <c r="L114" i="16"/>
  <c r="K114" i="16"/>
  <c r="L147" i="16"/>
  <c r="K147" i="16"/>
  <c r="L73" i="16"/>
  <c r="K73" i="16"/>
  <c r="L63" i="16"/>
  <c r="K63" i="16"/>
  <c r="L57" i="16"/>
  <c r="M57" i="16" s="1"/>
  <c r="K57" i="16"/>
  <c r="L85" i="16"/>
  <c r="K85" i="16"/>
  <c r="L71" i="16"/>
  <c r="K71" i="16"/>
  <c r="L81" i="16"/>
  <c r="K81" i="16"/>
  <c r="L93" i="16"/>
  <c r="K93" i="16"/>
  <c r="L121" i="16"/>
  <c r="K121" i="16"/>
  <c r="L25" i="16"/>
  <c r="K25" i="16"/>
  <c r="L96" i="16"/>
  <c r="K96" i="16"/>
  <c r="L128" i="16"/>
  <c r="K128" i="16"/>
  <c r="L18" i="16"/>
  <c r="K18" i="16"/>
  <c r="L86" i="16"/>
  <c r="K86" i="16"/>
  <c r="L66" i="16"/>
  <c r="K66" i="16"/>
  <c r="L61" i="16"/>
  <c r="K61" i="16"/>
  <c r="L80" i="16"/>
  <c r="M80" i="16" s="1"/>
  <c r="K80" i="16"/>
  <c r="L91" i="16"/>
  <c r="K91" i="16"/>
  <c r="L122" i="16"/>
  <c r="K122" i="16"/>
  <c r="L126" i="16"/>
  <c r="M126" i="16" s="1"/>
  <c r="K126" i="16"/>
  <c r="L177" i="16"/>
  <c r="K177" i="16"/>
  <c r="L101" i="16"/>
  <c r="K101" i="16"/>
  <c r="L183" i="16"/>
  <c r="M183" i="16" s="1"/>
  <c r="K183" i="16"/>
  <c r="L182" i="16"/>
  <c r="M182" i="16" s="1"/>
  <c r="K182" i="16"/>
  <c r="L181" i="16"/>
  <c r="M181" i="16" s="1"/>
  <c r="K181" i="16"/>
  <c r="L162" i="16"/>
  <c r="M162" i="16" s="1"/>
  <c r="K162" i="16"/>
  <c r="L43" i="16"/>
  <c r="K43" i="16"/>
  <c r="L172" i="16"/>
  <c r="K172" i="16"/>
  <c r="L153" i="16"/>
  <c r="M153" i="16" s="1"/>
  <c r="K153" i="16"/>
  <c r="L58" i="16"/>
  <c r="K58" i="16"/>
  <c r="L161" i="16"/>
  <c r="K161" i="16"/>
  <c r="L35" i="16"/>
  <c r="M35" i="16" s="1"/>
  <c r="K35" i="16"/>
  <c r="L70" i="16"/>
  <c r="K70" i="16"/>
  <c r="L132" i="16"/>
  <c r="K132" i="16"/>
  <c r="L94" i="16"/>
  <c r="M94" i="16" s="1"/>
  <c r="K94" i="16"/>
  <c r="L69" i="16"/>
  <c r="M69" i="16" s="1"/>
  <c r="K69" i="16"/>
  <c r="L84" i="16"/>
  <c r="K84" i="16"/>
  <c r="L77" i="16"/>
  <c r="K77" i="16"/>
  <c r="L158" i="16"/>
  <c r="K158" i="16"/>
  <c r="M56" i="16"/>
  <c r="L56" i="16"/>
  <c r="K56" i="16"/>
  <c r="L54" i="16"/>
  <c r="K54" i="16"/>
  <c r="L14" i="16"/>
  <c r="K14" i="16"/>
  <c r="L64" i="16"/>
  <c r="K64" i="16"/>
  <c r="L29" i="16"/>
  <c r="K29" i="16"/>
  <c r="L118" i="16"/>
  <c r="K118" i="16"/>
  <c r="L180" i="16"/>
  <c r="M180" i="16" s="1"/>
  <c r="K180" i="16"/>
  <c r="L179" i="16"/>
  <c r="M179" i="16" s="1"/>
  <c r="K179" i="16"/>
  <c r="L130" i="16"/>
  <c r="K130" i="16"/>
  <c r="L142" i="16"/>
  <c r="K142" i="16"/>
  <c r="L176" i="16"/>
  <c r="K176" i="16"/>
  <c r="L173" i="16"/>
  <c r="K173" i="16"/>
  <c r="L149" i="16"/>
  <c r="K149" i="16"/>
  <c r="L131" i="16"/>
  <c r="K131" i="16"/>
  <c r="L168" i="16"/>
  <c r="M168" i="16" s="1"/>
  <c r="K168" i="16"/>
  <c r="L112" i="16"/>
  <c r="K112" i="16"/>
  <c r="L105" i="16"/>
  <c r="K105" i="16"/>
  <c r="L39" i="16"/>
  <c r="K39" i="16"/>
  <c r="L167" i="16"/>
  <c r="M167" i="16" s="1"/>
  <c r="K167" i="16"/>
  <c r="L129" i="16"/>
  <c r="K129" i="16"/>
  <c r="L21" i="16"/>
  <c r="K21" i="16"/>
  <c r="L48" i="16"/>
  <c r="K48" i="16"/>
  <c r="L32" i="16"/>
  <c r="K32" i="16"/>
  <c r="L160" i="16"/>
  <c r="K160" i="16"/>
  <c r="L156" i="16"/>
  <c r="K156" i="16"/>
  <c r="L108" i="16"/>
  <c r="K108" i="16"/>
  <c r="L30" i="16"/>
  <c r="K30" i="16"/>
  <c r="L139" i="16"/>
  <c r="K139" i="16"/>
  <c r="L53" i="16"/>
  <c r="K53" i="16"/>
  <c r="L166" i="16"/>
  <c r="K166" i="16"/>
  <c r="L34" i="16"/>
  <c r="K34" i="16"/>
  <c r="L143" i="16"/>
  <c r="K143" i="16"/>
  <c r="L75" i="16"/>
  <c r="K75" i="16"/>
  <c r="L95" i="16"/>
  <c r="K95" i="16"/>
  <c r="L134" i="16"/>
  <c r="M134" i="16" s="1"/>
  <c r="K134" i="16"/>
  <c r="L136" i="16"/>
  <c r="K136" i="16"/>
  <c r="L148" i="16"/>
  <c r="K148" i="16"/>
  <c r="L111" i="16"/>
  <c r="K111" i="16"/>
  <c r="L17" i="16"/>
  <c r="K17" i="16"/>
  <c r="L137" i="16"/>
  <c r="K137" i="16"/>
  <c r="L52" i="16"/>
  <c r="K52" i="16"/>
  <c r="L97" i="16"/>
  <c r="K97" i="16"/>
  <c r="L174" i="16"/>
  <c r="K174" i="16"/>
  <c r="L152" i="16"/>
  <c r="K152" i="16"/>
  <c r="L178" i="16"/>
  <c r="M178" i="16" s="1"/>
  <c r="K178" i="16"/>
  <c r="L26" i="16"/>
  <c r="K26" i="16"/>
  <c r="L120" i="16"/>
  <c r="K120" i="16"/>
  <c r="L171" i="16"/>
  <c r="M171" i="16" s="1"/>
  <c r="K171" i="16"/>
  <c r="L159" i="16"/>
  <c r="K159" i="16"/>
  <c r="J257" i="15"/>
  <c r="J258" i="15" s="1"/>
  <c r="I257" i="15"/>
  <c r="I258" i="15" s="1"/>
  <c r="H257" i="15"/>
  <c r="H258" i="15" s="1"/>
  <c r="G257" i="15"/>
  <c r="G258" i="15" s="1"/>
  <c r="L254" i="15"/>
  <c r="M254" i="15" s="1"/>
  <c r="K254" i="15"/>
  <c r="L253" i="15"/>
  <c r="M253" i="15" s="1"/>
  <c r="K253" i="15"/>
  <c r="L252" i="15"/>
  <c r="M252" i="15" s="1"/>
  <c r="K252" i="15"/>
  <c r="L13" i="15"/>
  <c r="K13" i="15"/>
  <c r="L69" i="15"/>
  <c r="M69" i="15" s="1"/>
  <c r="K69" i="15"/>
  <c r="L75" i="15"/>
  <c r="K75" i="15"/>
  <c r="L224" i="15"/>
  <c r="K224" i="15"/>
  <c r="L54" i="15"/>
  <c r="K54" i="15"/>
  <c r="L144" i="15"/>
  <c r="M144" i="15" s="1"/>
  <c r="K144" i="15"/>
  <c r="L67" i="15"/>
  <c r="K67" i="15"/>
  <c r="L31" i="15"/>
  <c r="K31" i="15"/>
  <c r="L156" i="15"/>
  <c r="K156" i="15"/>
  <c r="L133" i="15"/>
  <c r="M133" i="15" s="1"/>
  <c r="K133" i="15"/>
  <c r="L132" i="15"/>
  <c r="K132" i="15"/>
  <c r="L139" i="15"/>
  <c r="M139" i="15" s="1"/>
  <c r="K139" i="15"/>
  <c r="L241" i="15"/>
  <c r="K241" i="15"/>
  <c r="L196" i="15"/>
  <c r="K196" i="15"/>
  <c r="L190" i="15"/>
  <c r="K190" i="15"/>
  <c r="L155" i="15"/>
  <c r="K155" i="15"/>
  <c r="L115" i="15"/>
  <c r="K115" i="15"/>
  <c r="L89" i="15"/>
  <c r="M89" i="15" s="1"/>
  <c r="K89" i="15"/>
  <c r="L106" i="15"/>
  <c r="K106" i="15"/>
  <c r="L131" i="15"/>
  <c r="K131" i="15"/>
  <c r="L158" i="15"/>
  <c r="K158" i="15"/>
  <c r="L93" i="15"/>
  <c r="M93" i="15" s="1"/>
  <c r="K93" i="15"/>
  <c r="L222" i="15"/>
  <c r="K222" i="15"/>
  <c r="L151" i="15"/>
  <c r="K151" i="15"/>
  <c r="L232" i="15"/>
  <c r="K232" i="15"/>
  <c r="L52" i="15"/>
  <c r="K52" i="15"/>
  <c r="L79" i="15"/>
  <c r="K79" i="15"/>
  <c r="L59" i="15"/>
  <c r="K59" i="15"/>
  <c r="L172" i="15"/>
  <c r="K172" i="15"/>
  <c r="L86" i="15"/>
  <c r="K86" i="15"/>
  <c r="L210" i="15"/>
  <c r="K210" i="15"/>
  <c r="L212" i="15"/>
  <c r="K212" i="15"/>
  <c r="L27" i="15"/>
  <c r="K27" i="15"/>
  <c r="L231" i="15"/>
  <c r="M231" i="15" s="1"/>
  <c r="K231" i="15"/>
  <c r="L33" i="15"/>
  <c r="K33" i="15"/>
  <c r="L87" i="15"/>
  <c r="K87" i="15"/>
  <c r="L65" i="15"/>
  <c r="K65" i="15"/>
  <c r="L223" i="15"/>
  <c r="M223" i="15" s="1"/>
  <c r="K223" i="15"/>
  <c r="L243" i="15"/>
  <c r="K243" i="15"/>
  <c r="L251" i="15"/>
  <c r="K251" i="15"/>
  <c r="L19" i="15"/>
  <c r="K19" i="15"/>
  <c r="L143" i="15"/>
  <c r="K143" i="15"/>
  <c r="L207" i="15"/>
  <c r="K207" i="15"/>
  <c r="L55" i="15"/>
  <c r="K55" i="15"/>
  <c r="L118" i="15"/>
  <c r="K118" i="15"/>
  <c r="L161" i="15"/>
  <c r="K161" i="15"/>
  <c r="L169" i="15"/>
  <c r="K169" i="15"/>
  <c r="L141" i="15"/>
  <c r="K141" i="15"/>
  <c r="L175" i="15"/>
  <c r="K175" i="15"/>
  <c r="L192" i="15"/>
  <c r="K192" i="15"/>
  <c r="L90" i="15"/>
  <c r="K90" i="15"/>
  <c r="L80" i="15"/>
  <c r="K80" i="15"/>
  <c r="L193" i="15"/>
  <c r="K193" i="15"/>
  <c r="L38" i="15"/>
  <c r="K38" i="15"/>
  <c r="L49" i="15"/>
  <c r="K49" i="15"/>
  <c r="L97" i="15"/>
  <c r="K97" i="15"/>
  <c r="L203" i="15"/>
  <c r="K203" i="15"/>
  <c r="L149" i="15"/>
  <c r="M149" i="15" s="1"/>
  <c r="K149" i="15"/>
  <c r="L170" i="15"/>
  <c r="K170" i="15"/>
  <c r="L195" i="15"/>
  <c r="K195" i="15"/>
  <c r="L102" i="15"/>
  <c r="K102" i="15"/>
  <c r="L84" i="15"/>
  <c r="K84" i="15"/>
  <c r="L176" i="15"/>
  <c r="K176" i="15"/>
  <c r="L242" i="15"/>
  <c r="M242" i="15" s="1"/>
  <c r="K242" i="15"/>
  <c r="L105" i="15"/>
  <c r="K105" i="15"/>
  <c r="L16" i="15"/>
  <c r="M16" i="15" s="1"/>
  <c r="K16" i="15"/>
  <c r="L225" i="15"/>
  <c r="K225" i="15"/>
  <c r="L63" i="15"/>
  <c r="K63" i="15"/>
  <c r="L20" i="15"/>
  <c r="K20" i="15"/>
  <c r="L66" i="15"/>
  <c r="K66" i="15"/>
  <c r="L177" i="15"/>
  <c r="K177" i="15"/>
  <c r="L233" i="15"/>
  <c r="M233" i="15" s="1"/>
  <c r="K233" i="15"/>
  <c r="L41" i="15"/>
  <c r="K41" i="15"/>
  <c r="L178" i="15"/>
  <c r="K178" i="15"/>
  <c r="L142" i="15"/>
  <c r="K142" i="15"/>
  <c r="L76" i="15"/>
  <c r="K76" i="15"/>
  <c r="L29" i="15"/>
  <c r="K29" i="15"/>
  <c r="L199" i="15"/>
  <c r="M199" i="15" s="1"/>
  <c r="K199" i="15"/>
  <c r="L209" i="15"/>
  <c r="K209" i="15"/>
  <c r="L45" i="15"/>
  <c r="K45" i="15"/>
  <c r="L95" i="15"/>
  <c r="K95" i="15"/>
  <c r="L211" i="15"/>
  <c r="M211" i="15" s="1"/>
  <c r="K211" i="15"/>
  <c r="L184" i="15"/>
  <c r="K184" i="15"/>
  <c r="L72" i="15"/>
  <c r="K72" i="15"/>
  <c r="L43" i="15"/>
  <c r="K43" i="15"/>
  <c r="L214" i="15"/>
  <c r="M214" i="15" s="1"/>
  <c r="K214" i="15"/>
  <c r="L61" i="15"/>
  <c r="K61" i="15"/>
  <c r="L165" i="15"/>
  <c r="M165" i="15" s="1"/>
  <c r="K165" i="15"/>
  <c r="L78" i="15"/>
  <c r="K78" i="15"/>
  <c r="L136" i="15"/>
  <c r="K136" i="15"/>
  <c r="L166" i="15"/>
  <c r="K166" i="15"/>
  <c r="L62" i="15"/>
  <c r="M62" i="15" s="1"/>
  <c r="K62" i="15"/>
  <c r="L123" i="15"/>
  <c r="K123" i="15"/>
  <c r="L51" i="15"/>
  <c r="M51" i="15" s="1"/>
  <c r="K51" i="15"/>
  <c r="L174" i="15"/>
  <c r="K174" i="15"/>
  <c r="L249" i="15"/>
  <c r="K249" i="15"/>
  <c r="L103" i="15"/>
  <c r="K103" i="15"/>
  <c r="L182" i="15"/>
  <c r="M182" i="15" s="1"/>
  <c r="K182" i="15"/>
  <c r="L185" i="15"/>
  <c r="K185" i="15"/>
  <c r="L36" i="15"/>
  <c r="K36" i="15"/>
  <c r="L18" i="15"/>
  <c r="K18" i="15"/>
  <c r="L137" i="15"/>
  <c r="K137" i="15"/>
  <c r="L34" i="15"/>
  <c r="K34" i="15"/>
  <c r="L187" i="15"/>
  <c r="K187" i="15"/>
  <c r="L217" i="15"/>
  <c r="K217" i="15"/>
  <c r="L154" i="15"/>
  <c r="K154" i="15"/>
  <c r="L237" i="15"/>
  <c r="K237" i="15"/>
  <c r="L82" i="15"/>
  <c r="K82" i="15"/>
  <c r="L47" i="15"/>
  <c r="K47" i="15"/>
  <c r="L68" i="15"/>
  <c r="M68" i="15" s="1"/>
  <c r="K68" i="15"/>
  <c r="L173" i="15"/>
  <c r="K173" i="15"/>
  <c r="L110" i="15"/>
  <c r="K110" i="15"/>
  <c r="L83" i="15"/>
  <c r="K83" i="15"/>
  <c r="L74" i="15"/>
  <c r="K74" i="15"/>
  <c r="L200" i="15"/>
  <c r="K200" i="15"/>
  <c r="L53" i="15"/>
  <c r="K53" i="15"/>
  <c r="L153" i="15"/>
  <c r="K153" i="15"/>
  <c r="L250" i="15"/>
  <c r="K250" i="15"/>
  <c r="L40" i="15"/>
  <c r="K40" i="15"/>
  <c r="L92" i="15"/>
  <c r="K92" i="15"/>
  <c r="L124" i="15"/>
  <c r="K124" i="15"/>
  <c r="L239" i="15"/>
  <c r="K239" i="15"/>
  <c r="L204" i="15"/>
  <c r="K204" i="15"/>
  <c r="L179" i="15"/>
  <c r="K179" i="15"/>
  <c r="L129" i="15"/>
  <c r="K129" i="15"/>
  <c r="L248" i="15"/>
  <c r="K248" i="15"/>
  <c r="L215" i="15"/>
  <c r="K215" i="15"/>
  <c r="L56" i="15"/>
  <c r="K56" i="15"/>
  <c r="L228" i="15"/>
  <c r="K228" i="15"/>
  <c r="L197" i="15"/>
  <c r="M197" i="15" s="1"/>
  <c r="K197" i="15"/>
  <c r="L117" i="15"/>
  <c r="K117" i="15"/>
  <c r="L150" i="15"/>
  <c r="M150" i="15" s="1"/>
  <c r="K150" i="15"/>
  <c r="L104" i="15"/>
  <c r="K104" i="15"/>
  <c r="L159" i="15"/>
  <c r="M159" i="15" s="1"/>
  <c r="K159" i="15"/>
  <c r="L219" i="15"/>
  <c r="K219" i="15"/>
  <c r="L229" i="15"/>
  <c r="K229" i="15"/>
  <c r="L126" i="15"/>
  <c r="K126" i="15"/>
  <c r="L205" i="15"/>
  <c r="K205" i="15"/>
  <c r="L14" i="15"/>
  <c r="K14" i="15"/>
  <c r="L247" i="15"/>
  <c r="M247" i="15" s="1"/>
  <c r="K247" i="15"/>
  <c r="L94" i="15"/>
  <c r="K94" i="15"/>
  <c r="L58" i="15"/>
  <c r="M58" i="15" s="1"/>
  <c r="K58" i="15"/>
  <c r="L119" i="15"/>
  <c r="K119" i="15"/>
  <c r="L50" i="15"/>
  <c r="K50" i="15"/>
  <c r="L71" i="15"/>
  <c r="K71" i="15"/>
  <c r="L100" i="15"/>
  <c r="M100" i="15" s="1"/>
  <c r="K100" i="15"/>
  <c r="L226" i="15"/>
  <c r="K226" i="15"/>
  <c r="L22" i="15"/>
  <c r="K22" i="15"/>
  <c r="L218" i="15"/>
  <c r="K218" i="15"/>
  <c r="L73" i="15"/>
  <c r="M73" i="15" s="1"/>
  <c r="K73" i="15"/>
  <c r="L216" i="15"/>
  <c r="K216" i="15"/>
  <c r="L235" i="15"/>
  <c r="M235" i="15" s="1"/>
  <c r="K235" i="15"/>
  <c r="L42" i="15"/>
  <c r="K42" i="15"/>
  <c r="L23" i="15"/>
  <c r="K23" i="15"/>
  <c r="L25" i="15"/>
  <c r="K25" i="15"/>
  <c r="L114" i="15"/>
  <c r="M114" i="15" s="1"/>
  <c r="K114" i="15"/>
  <c r="L186" i="15"/>
  <c r="K186" i="15"/>
  <c r="L145" i="15"/>
  <c r="K145" i="15"/>
  <c r="L70" i="15"/>
  <c r="K70" i="15"/>
  <c r="L81" i="15"/>
  <c r="K81" i="15"/>
  <c r="L183" i="15"/>
  <c r="K183" i="15"/>
  <c r="L125" i="15"/>
  <c r="M125" i="15" s="1"/>
  <c r="K125" i="15"/>
  <c r="L208" i="15"/>
  <c r="M208" i="15" s="1"/>
  <c r="K208" i="15"/>
  <c r="L26" i="15"/>
  <c r="K26" i="15"/>
  <c r="L15" i="15"/>
  <c r="K15" i="15"/>
  <c r="L135" i="15"/>
  <c r="K135" i="15"/>
  <c r="L230" i="15"/>
  <c r="K230" i="15"/>
  <c r="L107" i="15"/>
  <c r="K107" i="15"/>
  <c r="L244" i="15"/>
  <c r="K244" i="15"/>
  <c r="L88" i="15"/>
  <c r="K88" i="15"/>
  <c r="L188" i="15"/>
  <c r="K188" i="15"/>
  <c r="L246" i="15"/>
  <c r="M246" i="15" s="1"/>
  <c r="K246" i="15"/>
  <c r="L108" i="15"/>
  <c r="K108" i="15"/>
  <c r="L140" i="15"/>
  <c r="K140" i="15"/>
  <c r="L48" i="15"/>
  <c r="K48" i="15"/>
  <c r="L180" i="15"/>
  <c r="M180" i="15" s="1"/>
  <c r="K180" i="15"/>
  <c r="L201" i="15"/>
  <c r="K201" i="15"/>
  <c r="L113" i="15"/>
  <c r="K113" i="15"/>
  <c r="L160" i="15"/>
  <c r="K160" i="15"/>
  <c r="L146" i="15"/>
  <c r="K146" i="15"/>
  <c r="L234" i="15"/>
  <c r="M234" i="15" s="1"/>
  <c r="K234" i="15"/>
  <c r="L57" i="15"/>
  <c r="K57" i="15"/>
  <c r="L130" i="15"/>
  <c r="K130" i="15"/>
  <c r="L122" i="15"/>
  <c r="K122" i="15"/>
  <c r="L91" i="15"/>
  <c r="K91" i="15"/>
  <c r="L220" i="15"/>
  <c r="M220" i="15" s="1"/>
  <c r="K220" i="15"/>
  <c r="L213" i="15"/>
  <c r="K213" i="15"/>
  <c r="L44" i="15"/>
  <c r="K44" i="15"/>
  <c r="L28" i="15"/>
  <c r="K28" i="15"/>
  <c r="L101" i="15"/>
  <c r="M101" i="15" s="1"/>
  <c r="K101" i="15"/>
  <c r="L138" i="15"/>
  <c r="K138" i="15"/>
  <c r="L181" i="15"/>
  <c r="K181" i="15"/>
  <c r="L134" i="15"/>
  <c r="K134" i="15"/>
  <c r="L60" i="15"/>
  <c r="K60" i="15"/>
  <c r="L163" i="15"/>
  <c r="K163" i="15"/>
  <c r="L98" i="15"/>
  <c r="M98" i="15" s="1"/>
  <c r="K98" i="15"/>
  <c r="L32" i="15"/>
  <c r="K32" i="15"/>
  <c r="L127" i="15"/>
  <c r="M127" i="15" s="1"/>
  <c r="K127" i="15"/>
  <c r="L198" i="15"/>
  <c r="K198" i="15"/>
  <c r="L171" i="15"/>
  <c r="K171" i="15"/>
  <c r="L191" i="15"/>
  <c r="K191" i="15"/>
  <c r="L238" i="15"/>
  <c r="M238" i="15" s="1"/>
  <c r="K238" i="15"/>
  <c r="L24" i="15"/>
  <c r="K24" i="15"/>
  <c r="L147" i="15"/>
  <c r="K147" i="15"/>
  <c r="L167" i="15"/>
  <c r="K167" i="15"/>
  <c r="L46" i="15"/>
  <c r="M46" i="15" s="1"/>
  <c r="K46" i="15"/>
  <c r="L99" i="15"/>
  <c r="K99" i="15"/>
  <c r="L202" i="15"/>
  <c r="K202" i="15"/>
  <c r="L206" i="15"/>
  <c r="M206" i="15" s="1"/>
  <c r="K206" i="15"/>
  <c r="L162" i="15"/>
  <c r="K162" i="15"/>
  <c r="L240" i="15"/>
  <c r="M240" i="15" s="1"/>
  <c r="K240" i="15"/>
  <c r="L21" i="15"/>
  <c r="K21" i="15"/>
  <c r="L109" i="15"/>
  <c r="K109" i="15"/>
  <c r="L64" i="15"/>
  <c r="K64" i="15"/>
  <c r="L236" i="15"/>
  <c r="M236" i="15" s="1"/>
  <c r="K236" i="15"/>
  <c r="L194" i="15"/>
  <c r="K194" i="15"/>
  <c r="L128" i="15"/>
  <c r="K128" i="15"/>
  <c r="L227" i="15"/>
  <c r="K227" i="15"/>
  <c r="L35" i="15"/>
  <c r="K35" i="15"/>
  <c r="L121" i="15"/>
  <c r="K121" i="15"/>
  <c r="L17" i="15"/>
  <c r="K17" i="15"/>
  <c r="L116" i="15"/>
  <c r="K116" i="15"/>
  <c r="L77" i="15"/>
  <c r="K77" i="15"/>
  <c r="L164" i="15"/>
  <c r="K164" i="15"/>
  <c r="L30" i="15"/>
  <c r="K30" i="15"/>
  <c r="L221" i="15"/>
  <c r="K221" i="15"/>
  <c r="L189" i="15"/>
  <c r="K189" i="15"/>
  <c r="L245" i="15"/>
  <c r="K245" i="15"/>
  <c r="L120" i="15"/>
  <c r="K120" i="15"/>
  <c r="L152" i="15"/>
  <c r="M152" i="15" s="1"/>
  <c r="K152" i="15"/>
  <c r="L111" i="15"/>
  <c r="K111" i="15"/>
  <c r="L148" i="15"/>
  <c r="M148" i="15" s="1"/>
  <c r="K148" i="15"/>
  <c r="L112" i="15"/>
  <c r="K112" i="15"/>
  <c r="L37" i="15"/>
  <c r="K37" i="15"/>
  <c r="L168" i="15"/>
  <c r="K168" i="15"/>
  <c r="L157" i="15"/>
  <c r="K157" i="15"/>
  <c r="L96" i="15"/>
  <c r="K96" i="15"/>
  <c r="L85" i="15"/>
  <c r="K85" i="15"/>
  <c r="L39" i="15"/>
  <c r="K39" i="15"/>
  <c r="B35" i="14"/>
  <c r="B34" i="14"/>
  <c r="B33" i="14"/>
  <c r="B32" i="14"/>
  <c r="G26" i="14"/>
  <c r="F26" i="14"/>
  <c r="E26" i="14"/>
  <c r="D26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X12" i="14"/>
  <c r="W12" i="14"/>
  <c r="V12" i="14"/>
  <c r="U12" i="14"/>
  <c r="T12" i="14"/>
  <c r="S12" i="14"/>
  <c r="R12" i="14"/>
  <c r="R17" i="14" s="1"/>
  <c r="R18" i="14" s="1"/>
  <c r="Q12" i="14"/>
  <c r="P12" i="14"/>
  <c r="O12" i="14"/>
  <c r="N12" i="14"/>
  <c r="M12" i="14"/>
  <c r="L12" i="14"/>
  <c r="K12" i="14"/>
  <c r="J12" i="14"/>
  <c r="J17" i="14" s="1"/>
  <c r="J18" i="14" s="1"/>
  <c r="I12" i="14"/>
  <c r="B51" i="13"/>
  <c r="B50" i="13"/>
  <c r="B49" i="13"/>
  <c r="B48" i="13"/>
  <c r="B47" i="13"/>
  <c r="B46" i="13"/>
  <c r="B45" i="13"/>
  <c r="B44" i="13"/>
  <c r="B43" i="13"/>
  <c r="B42" i="13"/>
  <c r="B41" i="13"/>
  <c r="B40" i="13"/>
  <c r="G34" i="13"/>
  <c r="F34" i="13"/>
  <c r="E34" i="13"/>
  <c r="D34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X18" i="13"/>
  <c r="W18" i="13"/>
  <c r="V18" i="13"/>
  <c r="U18" i="13"/>
  <c r="T18" i="13"/>
  <c r="T25" i="13" s="1"/>
  <c r="T26" i="13" s="1"/>
  <c r="S18" i="13"/>
  <c r="R18" i="13"/>
  <c r="Q18" i="13"/>
  <c r="P18" i="13"/>
  <c r="O18" i="13"/>
  <c r="N18" i="13"/>
  <c r="M18" i="13"/>
  <c r="L18" i="13"/>
  <c r="L25" i="13" s="1"/>
  <c r="L26" i="13" s="1"/>
  <c r="K18" i="13"/>
  <c r="J18" i="13"/>
  <c r="I18" i="13"/>
  <c r="B47" i="12"/>
  <c r="B46" i="12"/>
  <c r="B45" i="12"/>
  <c r="B44" i="12"/>
  <c r="B43" i="12"/>
  <c r="B42" i="12"/>
  <c r="B41" i="12"/>
  <c r="B40" i="12"/>
  <c r="B39" i="12"/>
  <c r="B38" i="12"/>
  <c r="G32" i="12"/>
  <c r="F32" i="12"/>
  <c r="E32" i="12"/>
  <c r="D32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X19" i="12"/>
  <c r="X23" i="12" s="1"/>
  <c r="X24" i="12" s="1"/>
  <c r="W19" i="12"/>
  <c r="V19" i="12"/>
  <c r="U19" i="12"/>
  <c r="T19" i="12"/>
  <c r="S19" i="12"/>
  <c r="R19" i="12"/>
  <c r="R23" i="12" s="1"/>
  <c r="R24" i="12" s="1"/>
  <c r="Q19" i="12"/>
  <c r="P19" i="12"/>
  <c r="P23" i="12" s="1"/>
  <c r="P24" i="12" s="1"/>
  <c r="O19" i="12"/>
  <c r="N19" i="12"/>
  <c r="M19" i="12"/>
  <c r="L19" i="12"/>
  <c r="K19" i="12"/>
  <c r="K23" i="12" s="1"/>
  <c r="K24" i="12" s="1"/>
  <c r="J19" i="12"/>
  <c r="J23" i="12" s="1"/>
  <c r="J24" i="12" s="1"/>
  <c r="I19" i="12"/>
  <c r="B51" i="11"/>
  <c r="B50" i="11"/>
  <c r="B49" i="11"/>
  <c r="B48" i="11"/>
  <c r="B47" i="11"/>
  <c r="B46" i="11"/>
  <c r="B45" i="11"/>
  <c r="B44" i="11"/>
  <c r="B43" i="11"/>
  <c r="B42" i="11"/>
  <c r="B41" i="11"/>
  <c r="B40" i="11"/>
  <c r="G34" i="11"/>
  <c r="F34" i="11"/>
  <c r="E34" i="11"/>
  <c r="D34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K25" i="11" s="1"/>
  <c r="K26" i="11" s="1"/>
  <c r="J13" i="11"/>
  <c r="I13" i="11"/>
  <c r="D61" i="10"/>
  <c r="C61" i="10"/>
  <c r="D60" i="10"/>
  <c r="C60" i="10"/>
  <c r="D59" i="10"/>
  <c r="C59" i="10"/>
  <c r="F58" i="10"/>
  <c r="F57" i="10"/>
  <c r="F56" i="10"/>
  <c r="F55" i="10"/>
  <c r="F54" i="10"/>
  <c r="F53" i="10"/>
  <c r="F52" i="10"/>
  <c r="Y51" i="10"/>
  <c r="X51" i="10"/>
  <c r="F51" i="10"/>
  <c r="D48" i="10"/>
  <c r="C48" i="10"/>
  <c r="D47" i="10"/>
  <c r="C47" i="10"/>
  <c r="D46" i="10"/>
  <c r="C46" i="10"/>
  <c r="F45" i="10"/>
  <c r="F44" i="10"/>
  <c r="F43" i="10"/>
  <c r="F42" i="10"/>
  <c r="F41" i="10"/>
  <c r="F40" i="10"/>
  <c r="F39" i="10"/>
  <c r="Y38" i="10"/>
  <c r="X38" i="10"/>
  <c r="F38" i="10"/>
  <c r="D35" i="10"/>
  <c r="C35" i="10"/>
  <c r="D34" i="10"/>
  <c r="C34" i="10"/>
  <c r="D33" i="10"/>
  <c r="C33" i="10"/>
  <c r="F32" i="10"/>
  <c r="F31" i="10"/>
  <c r="F30" i="10"/>
  <c r="F29" i="10"/>
  <c r="F28" i="10"/>
  <c r="F27" i="10"/>
  <c r="F26" i="10"/>
  <c r="Y25" i="10"/>
  <c r="X25" i="10"/>
  <c r="F25" i="10"/>
  <c r="D22" i="10"/>
  <c r="C22" i="10"/>
  <c r="D21" i="10"/>
  <c r="C21" i="10"/>
  <c r="D20" i="10"/>
  <c r="C20" i="10"/>
  <c r="F19" i="10"/>
  <c r="F18" i="10"/>
  <c r="F17" i="10"/>
  <c r="F16" i="10"/>
  <c r="F15" i="10"/>
  <c r="F14" i="10"/>
  <c r="F13" i="10"/>
  <c r="Y12" i="10"/>
  <c r="X12" i="10"/>
  <c r="F12" i="10"/>
  <c r="D165" i="9"/>
  <c r="C165" i="9"/>
  <c r="D164" i="9"/>
  <c r="C164" i="9"/>
  <c r="D163" i="9"/>
  <c r="C163" i="9"/>
  <c r="F162" i="9"/>
  <c r="F161" i="9"/>
  <c r="F160" i="9"/>
  <c r="F159" i="9"/>
  <c r="F158" i="9"/>
  <c r="F157" i="9"/>
  <c r="F156" i="9"/>
  <c r="Y155" i="9"/>
  <c r="X155" i="9"/>
  <c r="F155" i="9"/>
  <c r="D152" i="9"/>
  <c r="C152" i="9"/>
  <c r="D151" i="9"/>
  <c r="C151" i="9"/>
  <c r="D150" i="9"/>
  <c r="C150" i="9"/>
  <c r="F149" i="9"/>
  <c r="F148" i="9"/>
  <c r="F147" i="9"/>
  <c r="F146" i="9"/>
  <c r="F145" i="9"/>
  <c r="F144" i="9"/>
  <c r="F143" i="9"/>
  <c r="Y142" i="9"/>
  <c r="X142" i="9"/>
  <c r="F142" i="9"/>
  <c r="D139" i="9"/>
  <c r="C139" i="9"/>
  <c r="D138" i="9"/>
  <c r="C138" i="9"/>
  <c r="D137" i="9"/>
  <c r="C137" i="9"/>
  <c r="F136" i="9"/>
  <c r="F135" i="9"/>
  <c r="F134" i="9"/>
  <c r="F133" i="9"/>
  <c r="F132" i="9"/>
  <c r="F131" i="9"/>
  <c r="F130" i="9"/>
  <c r="Y129" i="9"/>
  <c r="X129" i="9"/>
  <c r="F129" i="9"/>
  <c r="D126" i="9"/>
  <c r="C126" i="9"/>
  <c r="D125" i="9"/>
  <c r="C125" i="9"/>
  <c r="D124" i="9"/>
  <c r="C124" i="9"/>
  <c r="F123" i="9"/>
  <c r="F122" i="9"/>
  <c r="F121" i="9"/>
  <c r="F120" i="9"/>
  <c r="F119" i="9"/>
  <c r="F118" i="9"/>
  <c r="F117" i="9"/>
  <c r="Y116" i="9"/>
  <c r="X116" i="9"/>
  <c r="F116" i="9"/>
  <c r="D113" i="9"/>
  <c r="C113" i="9"/>
  <c r="D112" i="9"/>
  <c r="C112" i="9"/>
  <c r="D111" i="9"/>
  <c r="C111" i="9"/>
  <c r="F110" i="9"/>
  <c r="F109" i="9"/>
  <c r="F108" i="9"/>
  <c r="F107" i="9"/>
  <c r="F106" i="9"/>
  <c r="F105" i="9"/>
  <c r="F104" i="9"/>
  <c r="Y103" i="9"/>
  <c r="X103" i="9"/>
  <c r="F103" i="9"/>
  <c r="D100" i="9"/>
  <c r="C100" i="9"/>
  <c r="D99" i="9"/>
  <c r="C99" i="9"/>
  <c r="D98" i="9"/>
  <c r="C98" i="9"/>
  <c r="F97" i="9"/>
  <c r="F96" i="9"/>
  <c r="F95" i="9"/>
  <c r="F94" i="9"/>
  <c r="F93" i="9"/>
  <c r="F92" i="9"/>
  <c r="F91" i="9"/>
  <c r="Y90" i="9"/>
  <c r="X90" i="9"/>
  <c r="F90" i="9"/>
  <c r="D87" i="9"/>
  <c r="C87" i="9"/>
  <c r="D86" i="9"/>
  <c r="C86" i="9"/>
  <c r="D85" i="9"/>
  <c r="C85" i="9"/>
  <c r="F84" i="9"/>
  <c r="F83" i="9"/>
  <c r="F82" i="9"/>
  <c r="F81" i="9"/>
  <c r="F80" i="9"/>
  <c r="F79" i="9"/>
  <c r="F78" i="9"/>
  <c r="Y77" i="9"/>
  <c r="X77" i="9"/>
  <c r="F77" i="9"/>
  <c r="D74" i="9"/>
  <c r="C74" i="9"/>
  <c r="D73" i="9"/>
  <c r="C73" i="9"/>
  <c r="D72" i="9"/>
  <c r="C72" i="9"/>
  <c r="F71" i="9"/>
  <c r="F70" i="9"/>
  <c r="F69" i="9"/>
  <c r="F68" i="9"/>
  <c r="F67" i="9"/>
  <c r="F66" i="9"/>
  <c r="F65" i="9"/>
  <c r="Y64" i="9"/>
  <c r="X64" i="9"/>
  <c r="F64" i="9"/>
  <c r="D61" i="9"/>
  <c r="C61" i="9"/>
  <c r="D60" i="9"/>
  <c r="C60" i="9"/>
  <c r="D59" i="9"/>
  <c r="C59" i="9"/>
  <c r="F58" i="9"/>
  <c r="F57" i="9"/>
  <c r="F56" i="9"/>
  <c r="F55" i="9"/>
  <c r="F54" i="9"/>
  <c r="F53" i="9"/>
  <c r="F52" i="9"/>
  <c r="Y51" i="9"/>
  <c r="X51" i="9"/>
  <c r="F51" i="9"/>
  <c r="D48" i="9"/>
  <c r="C48" i="9"/>
  <c r="D47" i="9"/>
  <c r="C47" i="9"/>
  <c r="D46" i="9"/>
  <c r="C46" i="9"/>
  <c r="F45" i="9"/>
  <c r="F44" i="9"/>
  <c r="F43" i="9"/>
  <c r="F42" i="9"/>
  <c r="F41" i="9"/>
  <c r="F40" i="9"/>
  <c r="F39" i="9"/>
  <c r="Y38" i="9"/>
  <c r="X38" i="9"/>
  <c r="F38" i="9"/>
  <c r="D35" i="9"/>
  <c r="C35" i="9"/>
  <c r="D34" i="9"/>
  <c r="C34" i="9"/>
  <c r="D33" i="9"/>
  <c r="C33" i="9"/>
  <c r="F32" i="9"/>
  <c r="F31" i="9"/>
  <c r="F30" i="9"/>
  <c r="F29" i="9"/>
  <c r="F28" i="9"/>
  <c r="F27" i="9"/>
  <c r="F26" i="9"/>
  <c r="Y25" i="9"/>
  <c r="X25" i="9"/>
  <c r="F25" i="9"/>
  <c r="D22" i="9"/>
  <c r="C22" i="9"/>
  <c r="D21" i="9"/>
  <c r="C21" i="9"/>
  <c r="D20" i="9"/>
  <c r="C20" i="9"/>
  <c r="F19" i="9"/>
  <c r="F18" i="9"/>
  <c r="F17" i="9"/>
  <c r="F16" i="9"/>
  <c r="F15" i="9"/>
  <c r="F14" i="9"/>
  <c r="F13" i="9"/>
  <c r="Y12" i="9"/>
  <c r="X12" i="9"/>
  <c r="F12" i="9"/>
  <c r="D139" i="8"/>
  <c r="C139" i="8"/>
  <c r="D138" i="8"/>
  <c r="C138" i="8"/>
  <c r="D137" i="8"/>
  <c r="C137" i="8"/>
  <c r="F136" i="8"/>
  <c r="F135" i="8"/>
  <c r="F134" i="8"/>
  <c r="F133" i="8"/>
  <c r="F132" i="8"/>
  <c r="F131" i="8"/>
  <c r="F130" i="8"/>
  <c r="Y129" i="8"/>
  <c r="X129" i="8"/>
  <c r="F129" i="8"/>
  <c r="D126" i="8"/>
  <c r="C126" i="8"/>
  <c r="D125" i="8"/>
  <c r="C125" i="8"/>
  <c r="D124" i="8"/>
  <c r="C124" i="8"/>
  <c r="F123" i="8"/>
  <c r="F122" i="8"/>
  <c r="F121" i="8"/>
  <c r="F120" i="8"/>
  <c r="F119" i="8"/>
  <c r="F118" i="8"/>
  <c r="F117" i="8"/>
  <c r="Y116" i="8"/>
  <c r="X116" i="8"/>
  <c r="F116" i="8"/>
  <c r="D113" i="8"/>
  <c r="C113" i="8"/>
  <c r="D112" i="8"/>
  <c r="C112" i="8"/>
  <c r="D111" i="8"/>
  <c r="C111" i="8"/>
  <c r="F110" i="8"/>
  <c r="F109" i="8"/>
  <c r="F108" i="8"/>
  <c r="F107" i="8"/>
  <c r="F106" i="8"/>
  <c r="F105" i="8"/>
  <c r="F104" i="8"/>
  <c r="Y103" i="8"/>
  <c r="X103" i="8"/>
  <c r="F103" i="8"/>
  <c r="D100" i="8"/>
  <c r="C100" i="8"/>
  <c r="D99" i="8"/>
  <c r="C99" i="8"/>
  <c r="D98" i="8"/>
  <c r="C98" i="8"/>
  <c r="F97" i="8"/>
  <c r="F96" i="8"/>
  <c r="F95" i="8"/>
  <c r="F94" i="8"/>
  <c r="F93" i="8"/>
  <c r="F92" i="8"/>
  <c r="F91" i="8"/>
  <c r="Y90" i="8"/>
  <c r="X90" i="8"/>
  <c r="F90" i="8"/>
  <c r="D87" i="8"/>
  <c r="C87" i="8"/>
  <c r="D86" i="8"/>
  <c r="C86" i="8"/>
  <c r="D85" i="8"/>
  <c r="C85" i="8"/>
  <c r="F84" i="8"/>
  <c r="F83" i="8"/>
  <c r="F82" i="8"/>
  <c r="F81" i="8"/>
  <c r="F80" i="8"/>
  <c r="F79" i="8"/>
  <c r="F78" i="8"/>
  <c r="Y77" i="8"/>
  <c r="X77" i="8"/>
  <c r="F77" i="8"/>
  <c r="D74" i="8"/>
  <c r="C74" i="8"/>
  <c r="D73" i="8"/>
  <c r="C73" i="8"/>
  <c r="D72" i="8"/>
  <c r="C72" i="8"/>
  <c r="F71" i="8"/>
  <c r="F70" i="8"/>
  <c r="F69" i="8"/>
  <c r="F68" i="8"/>
  <c r="F67" i="8"/>
  <c r="F66" i="8"/>
  <c r="F65" i="8"/>
  <c r="Y64" i="8"/>
  <c r="X64" i="8"/>
  <c r="F64" i="8"/>
  <c r="D61" i="8"/>
  <c r="C61" i="8"/>
  <c r="D60" i="8"/>
  <c r="C60" i="8"/>
  <c r="D59" i="8"/>
  <c r="C59" i="8"/>
  <c r="F58" i="8"/>
  <c r="F57" i="8"/>
  <c r="F56" i="8"/>
  <c r="F55" i="8"/>
  <c r="F54" i="8"/>
  <c r="F53" i="8"/>
  <c r="F52" i="8"/>
  <c r="Y51" i="8"/>
  <c r="X51" i="8"/>
  <c r="F51" i="8"/>
  <c r="D48" i="8"/>
  <c r="C48" i="8"/>
  <c r="D47" i="8"/>
  <c r="C47" i="8"/>
  <c r="D46" i="8"/>
  <c r="C46" i="8"/>
  <c r="F45" i="8"/>
  <c r="F44" i="8"/>
  <c r="F43" i="8"/>
  <c r="F42" i="8"/>
  <c r="F41" i="8"/>
  <c r="F40" i="8"/>
  <c r="F39" i="8"/>
  <c r="Y38" i="8"/>
  <c r="X38" i="8"/>
  <c r="F38" i="8"/>
  <c r="D35" i="8"/>
  <c r="C35" i="8"/>
  <c r="D34" i="8"/>
  <c r="C34" i="8"/>
  <c r="D33" i="8"/>
  <c r="C33" i="8"/>
  <c r="F32" i="8"/>
  <c r="F31" i="8"/>
  <c r="F30" i="8"/>
  <c r="F29" i="8"/>
  <c r="F28" i="8"/>
  <c r="F27" i="8"/>
  <c r="F26" i="8"/>
  <c r="Y25" i="8"/>
  <c r="X25" i="8"/>
  <c r="F25" i="8"/>
  <c r="D22" i="8"/>
  <c r="C22" i="8"/>
  <c r="D21" i="8"/>
  <c r="C21" i="8"/>
  <c r="D20" i="8"/>
  <c r="C20" i="8"/>
  <c r="F19" i="8"/>
  <c r="F18" i="8"/>
  <c r="F17" i="8"/>
  <c r="F16" i="8"/>
  <c r="F15" i="8"/>
  <c r="F14" i="8"/>
  <c r="F13" i="8"/>
  <c r="Y12" i="8"/>
  <c r="X12" i="8"/>
  <c r="F12" i="8"/>
  <c r="D165" i="7"/>
  <c r="C165" i="7"/>
  <c r="D164" i="7"/>
  <c r="C164" i="7"/>
  <c r="D163" i="7"/>
  <c r="C163" i="7"/>
  <c r="F162" i="7"/>
  <c r="F161" i="7"/>
  <c r="F160" i="7"/>
  <c r="F159" i="7"/>
  <c r="F158" i="7"/>
  <c r="F157" i="7"/>
  <c r="F156" i="7"/>
  <c r="Y155" i="7"/>
  <c r="X155" i="7"/>
  <c r="F155" i="7"/>
  <c r="D152" i="7"/>
  <c r="C152" i="7"/>
  <c r="D151" i="7"/>
  <c r="C151" i="7"/>
  <c r="D150" i="7"/>
  <c r="C150" i="7"/>
  <c r="F149" i="7"/>
  <c r="F148" i="7"/>
  <c r="F147" i="7"/>
  <c r="F146" i="7"/>
  <c r="F145" i="7"/>
  <c r="F144" i="7"/>
  <c r="F143" i="7"/>
  <c r="Y142" i="7"/>
  <c r="X142" i="7"/>
  <c r="F142" i="7"/>
  <c r="D139" i="7"/>
  <c r="C139" i="7"/>
  <c r="D138" i="7"/>
  <c r="C138" i="7"/>
  <c r="D137" i="7"/>
  <c r="C137" i="7"/>
  <c r="F136" i="7"/>
  <c r="F135" i="7"/>
  <c r="F134" i="7"/>
  <c r="F133" i="7"/>
  <c r="F132" i="7"/>
  <c r="F131" i="7"/>
  <c r="F130" i="7"/>
  <c r="Y129" i="7"/>
  <c r="X129" i="7"/>
  <c r="F129" i="7"/>
  <c r="D126" i="7"/>
  <c r="C126" i="7"/>
  <c r="D125" i="7"/>
  <c r="C125" i="7"/>
  <c r="D124" i="7"/>
  <c r="C124" i="7"/>
  <c r="F123" i="7"/>
  <c r="F122" i="7"/>
  <c r="F121" i="7"/>
  <c r="F120" i="7"/>
  <c r="F119" i="7"/>
  <c r="F118" i="7"/>
  <c r="F117" i="7"/>
  <c r="Y116" i="7"/>
  <c r="X116" i="7"/>
  <c r="F116" i="7"/>
  <c r="D113" i="7"/>
  <c r="C113" i="7"/>
  <c r="D112" i="7"/>
  <c r="C112" i="7"/>
  <c r="D111" i="7"/>
  <c r="C111" i="7"/>
  <c r="F110" i="7"/>
  <c r="F109" i="7"/>
  <c r="F108" i="7"/>
  <c r="F107" i="7"/>
  <c r="F106" i="7"/>
  <c r="F105" i="7"/>
  <c r="F104" i="7"/>
  <c r="Y103" i="7"/>
  <c r="X103" i="7"/>
  <c r="F103" i="7"/>
  <c r="D100" i="7"/>
  <c r="C100" i="7"/>
  <c r="D99" i="7"/>
  <c r="C99" i="7"/>
  <c r="D98" i="7"/>
  <c r="C98" i="7"/>
  <c r="F97" i="7"/>
  <c r="F96" i="7"/>
  <c r="F95" i="7"/>
  <c r="F94" i="7"/>
  <c r="F93" i="7"/>
  <c r="F92" i="7"/>
  <c r="F91" i="7"/>
  <c r="Y90" i="7"/>
  <c r="X90" i="7"/>
  <c r="F90" i="7"/>
  <c r="D87" i="7"/>
  <c r="C87" i="7"/>
  <c r="D86" i="7"/>
  <c r="C86" i="7"/>
  <c r="D85" i="7"/>
  <c r="C85" i="7"/>
  <c r="F84" i="7"/>
  <c r="F83" i="7"/>
  <c r="F82" i="7"/>
  <c r="F81" i="7"/>
  <c r="F80" i="7"/>
  <c r="F79" i="7"/>
  <c r="F78" i="7"/>
  <c r="Y77" i="7"/>
  <c r="X77" i="7"/>
  <c r="F77" i="7"/>
  <c r="D74" i="7"/>
  <c r="C74" i="7"/>
  <c r="D73" i="7"/>
  <c r="C73" i="7"/>
  <c r="D72" i="7"/>
  <c r="C72" i="7"/>
  <c r="F71" i="7"/>
  <c r="F70" i="7"/>
  <c r="F69" i="7"/>
  <c r="F68" i="7"/>
  <c r="F67" i="7"/>
  <c r="F66" i="7"/>
  <c r="F65" i="7"/>
  <c r="Y64" i="7"/>
  <c r="X64" i="7"/>
  <c r="F64" i="7"/>
  <c r="D61" i="7"/>
  <c r="C61" i="7"/>
  <c r="D60" i="7"/>
  <c r="C60" i="7"/>
  <c r="D59" i="7"/>
  <c r="C59" i="7"/>
  <c r="F58" i="7"/>
  <c r="F57" i="7"/>
  <c r="F56" i="7"/>
  <c r="F55" i="7"/>
  <c r="F54" i="7"/>
  <c r="F53" i="7"/>
  <c r="F52" i="7"/>
  <c r="Y51" i="7"/>
  <c r="X51" i="7"/>
  <c r="F51" i="7"/>
  <c r="D48" i="7"/>
  <c r="C48" i="7"/>
  <c r="D47" i="7"/>
  <c r="C47" i="7"/>
  <c r="D46" i="7"/>
  <c r="C46" i="7"/>
  <c r="F45" i="7"/>
  <c r="F44" i="7"/>
  <c r="F43" i="7"/>
  <c r="F42" i="7"/>
  <c r="F41" i="7"/>
  <c r="F40" i="7"/>
  <c r="F39" i="7"/>
  <c r="Y38" i="7"/>
  <c r="X38" i="7"/>
  <c r="F38" i="7"/>
  <c r="D35" i="7"/>
  <c r="C35" i="7"/>
  <c r="D34" i="7"/>
  <c r="C34" i="7"/>
  <c r="D33" i="7"/>
  <c r="C33" i="7"/>
  <c r="F32" i="7"/>
  <c r="F31" i="7"/>
  <c r="F30" i="7"/>
  <c r="F29" i="7"/>
  <c r="F28" i="7"/>
  <c r="F27" i="7"/>
  <c r="F26" i="7"/>
  <c r="Y25" i="7"/>
  <c r="X25" i="7"/>
  <c r="F25" i="7"/>
  <c r="D22" i="7"/>
  <c r="C22" i="7"/>
  <c r="D21" i="7"/>
  <c r="C21" i="7"/>
  <c r="D20" i="7"/>
  <c r="C20" i="7"/>
  <c r="F19" i="7"/>
  <c r="F18" i="7"/>
  <c r="F17" i="7"/>
  <c r="F16" i="7"/>
  <c r="F15" i="7"/>
  <c r="F14" i="7"/>
  <c r="F13" i="7"/>
  <c r="Y12" i="7"/>
  <c r="X12" i="7"/>
  <c r="F12" i="7"/>
  <c r="J62" i="6"/>
  <c r="G15" i="14" s="1"/>
  <c r="I62" i="6"/>
  <c r="F15" i="14" s="1"/>
  <c r="H62" i="6"/>
  <c r="E15" i="14" s="1"/>
  <c r="G62" i="6"/>
  <c r="D15" i="14" s="1"/>
  <c r="L61" i="6"/>
  <c r="M61" i="6" s="1"/>
  <c r="K61" i="6"/>
  <c r="L60" i="6"/>
  <c r="M60" i="6" s="1"/>
  <c r="K60" i="6"/>
  <c r="M59" i="6"/>
  <c r="L59" i="6"/>
  <c r="K59" i="6"/>
  <c r="M58" i="6"/>
  <c r="L58" i="6"/>
  <c r="K58" i="6"/>
  <c r="F58" i="6"/>
  <c r="L57" i="6"/>
  <c r="M57" i="6" s="1"/>
  <c r="K57" i="6"/>
  <c r="F57" i="6"/>
  <c r="L56" i="6"/>
  <c r="K56" i="6"/>
  <c r="F56" i="6"/>
  <c r="L55" i="6"/>
  <c r="K55" i="6"/>
  <c r="F55" i="6"/>
  <c r="L54" i="6"/>
  <c r="M54" i="6" s="1"/>
  <c r="K54" i="6"/>
  <c r="F54" i="6"/>
  <c r="L53" i="6"/>
  <c r="K53" i="6"/>
  <c r="F53" i="6"/>
  <c r="L52" i="6"/>
  <c r="M52" i="6" s="1"/>
  <c r="K52" i="6"/>
  <c r="F52" i="6"/>
  <c r="L51" i="6"/>
  <c r="K51" i="6"/>
  <c r="F51" i="6"/>
  <c r="J49" i="6"/>
  <c r="G14" i="14" s="1"/>
  <c r="I49" i="6"/>
  <c r="F14" i="14" s="1"/>
  <c r="H49" i="6"/>
  <c r="E14" i="14" s="1"/>
  <c r="G49" i="6"/>
  <c r="D14" i="14" s="1"/>
  <c r="L48" i="6"/>
  <c r="M48" i="6" s="1"/>
  <c r="K48" i="6"/>
  <c r="L47" i="6"/>
  <c r="M47" i="6" s="1"/>
  <c r="K47" i="6"/>
  <c r="L46" i="6"/>
  <c r="M46" i="6" s="1"/>
  <c r="K46" i="6"/>
  <c r="L45" i="6"/>
  <c r="M45" i="6" s="1"/>
  <c r="K45" i="6"/>
  <c r="F45" i="6"/>
  <c r="M44" i="6"/>
  <c r="L44" i="6"/>
  <c r="K44" i="6"/>
  <c r="F44" i="6"/>
  <c r="L43" i="6"/>
  <c r="M43" i="6" s="1"/>
  <c r="K43" i="6"/>
  <c r="F43" i="6"/>
  <c r="L42" i="6"/>
  <c r="K42" i="6"/>
  <c r="F42" i="6"/>
  <c r="L41" i="6"/>
  <c r="K41" i="6"/>
  <c r="F41" i="6"/>
  <c r="L40" i="6"/>
  <c r="K40" i="6"/>
  <c r="F40" i="6"/>
  <c r="L39" i="6"/>
  <c r="K39" i="6"/>
  <c r="F39" i="6"/>
  <c r="L38" i="6"/>
  <c r="K38" i="6"/>
  <c r="F38" i="6"/>
  <c r="J36" i="6"/>
  <c r="G13" i="14" s="1"/>
  <c r="I36" i="6"/>
  <c r="F13" i="14" s="1"/>
  <c r="H36" i="6"/>
  <c r="E13" i="14" s="1"/>
  <c r="G36" i="6"/>
  <c r="D13" i="14" s="1"/>
  <c r="L35" i="6"/>
  <c r="M35" i="6" s="1"/>
  <c r="K35" i="6"/>
  <c r="L34" i="6"/>
  <c r="M34" i="6" s="1"/>
  <c r="K34" i="6"/>
  <c r="M33" i="6"/>
  <c r="L33" i="6"/>
  <c r="K33" i="6"/>
  <c r="L32" i="6"/>
  <c r="M32" i="6" s="1"/>
  <c r="K32" i="6"/>
  <c r="F32" i="6"/>
  <c r="M31" i="6"/>
  <c r="L31" i="6"/>
  <c r="K31" i="6"/>
  <c r="F31" i="6"/>
  <c r="L30" i="6"/>
  <c r="M30" i="6" s="1"/>
  <c r="K30" i="6"/>
  <c r="F30" i="6"/>
  <c r="L29" i="6"/>
  <c r="K29" i="6"/>
  <c r="F29" i="6"/>
  <c r="L28" i="6"/>
  <c r="K28" i="6"/>
  <c r="F28" i="6"/>
  <c r="L27" i="6"/>
  <c r="M27" i="6" s="1"/>
  <c r="K27" i="6"/>
  <c r="F27" i="6"/>
  <c r="L26" i="6"/>
  <c r="K26" i="6"/>
  <c r="F26" i="6"/>
  <c r="L25" i="6"/>
  <c r="M25" i="6" s="1"/>
  <c r="K25" i="6"/>
  <c r="F25" i="6"/>
  <c r="J23" i="6"/>
  <c r="G12" i="14" s="1"/>
  <c r="I23" i="6"/>
  <c r="F12" i="14" s="1"/>
  <c r="H23" i="6"/>
  <c r="G23" i="6"/>
  <c r="L22" i="6"/>
  <c r="M22" i="6" s="1"/>
  <c r="K22" i="6"/>
  <c r="L21" i="6"/>
  <c r="M21" i="6" s="1"/>
  <c r="K21" i="6"/>
  <c r="L20" i="6"/>
  <c r="M20" i="6" s="1"/>
  <c r="K20" i="6"/>
  <c r="L19" i="6"/>
  <c r="M19" i="6" s="1"/>
  <c r="K19" i="6"/>
  <c r="F19" i="6"/>
  <c r="L18" i="6"/>
  <c r="M18" i="6" s="1"/>
  <c r="K18" i="6"/>
  <c r="F18" i="6"/>
  <c r="L17" i="6"/>
  <c r="M17" i="6" s="1"/>
  <c r="K17" i="6"/>
  <c r="F17" i="6"/>
  <c r="L16" i="6"/>
  <c r="K16" i="6"/>
  <c r="F16" i="6"/>
  <c r="L15" i="6"/>
  <c r="K15" i="6"/>
  <c r="F15" i="6"/>
  <c r="L14" i="6"/>
  <c r="K14" i="6"/>
  <c r="F14" i="6"/>
  <c r="L13" i="6"/>
  <c r="M13" i="6" s="1"/>
  <c r="K13" i="6"/>
  <c r="F13" i="6"/>
  <c r="L12" i="6"/>
  <c r="K12" i="6"/>
  <c r="F12" i="6"/>
  <c r="J166" i="5"/>
  <c r="G21" i="13" s="1"/>
  <c r="I166" i="5"/>
  <c r="F21" i="13" s="1"/>
  <c r="H166" i="5"/>
  <c r="E21" i="13" s="1"/>
  <c r="G166" i="5"/>
  <c r="D21" i="13" s="1"/>
  <c r="L165" i="5"/>
  <c r="M165" i="5" s="1"/>
  <c r="K165" i="5"/>
  <c r="L164" i="5"/>
  <c r="M164" i="5" s="1"/>
  <c r="K164" i="5"/>
  <c r="L163" i="5"/>
  <c r="M163" i="5" s="1"/>
  <c r="K163" i="5"/>
  <c r="L162" i="5"/>
  <c r="M162" i="5" s="1"/>
  <c r="K162" i="5"/>
  <c r="F162" i="5"/>
  <c r="L161" i="5"/>
  <c r="M161" i="5" s="1"/>
  <c r="K161" i="5"/>
  <c r="F161" i="5"/>
  <c r="L160" i="5"/>
  <c r="K160" i="5"/>
  <c r="F160" i="5"/>
  <c r="L159" i="5"/>
  <c r="M159" i="5" s="1"/>
  <c r="K159" i="5"/>
  <c r="F159" i="5"/>
  <c r="L158" i="5"/>
  <c r="K158" i="5"/>
  <c r="F158" i="5"/>
  <c r="L157" i="5"/>
  <c r="K157" i="5"/>
  <c r="F157" i="5"/>
  <c r="L156" i="5"/>
  <c r="K156" i="5"/>
  <c r="F156" i="5"/>
  <c r="L155" i="5"/>
  <c r="K155" i="5"/>
  <c r="F155" i="5"/>
  <c r="J153" i="5"/>
  <c r="G19" i="13" s="1"/>
  <c r="I153" i="5"/>
  <c r="F19" i="13" s="1"/>
  <c r="H153" i="5"/>
  <c r="E19" i="13" s="1"/>
  <c r="G153" i="5"/>
  <c r="D19" i="13" s="1"/>
  <c r="L152" i="5"/>
  <c r="M152" i="5" s="1"/>
  <c r="K152" i="5"/>
  <c r="L151" i="5"/>
  <c r="M151" i="5" s="1"/>
  <c r="K151" i="5"/>
  <c r="L150" i="5"/>
  <c r="M150" i="5" s="1"/>
  <c r="K150" i="5"/>
  <c r="M149" i="5"/>
  <c r="L149" i="5"/>
  <c r="K149" i="5"/>
  <c r="F149" i="5"/>
  <c r="L148" i="5"/>
  <c r="K148" i="5"/>
  <c r="F148" i="5"/>
  <c r="L147" i="5"/>
  <c r="K147" i="5"/>
  <c r="F147" i="5"/>
  <c r="L146" i="5"/>
  <c r="M146" i="5" s="1"/>
  <c r="K146" i="5"/>
  <c r="F146" i="5"/>
  <c r="L145" i="5"/>
  <c r="K145" i="5"/>
  <c r="F145" i="5"/>
  <c r="L144" i="5"/>
  <c r="K144" i="5"/>
  <c r="F144" i="5"/>
  <c r="L143" i="5"/>
  <c r="K143" i="5"/>
  <c r="F143" i="5"/>
  <c r="L142" i="5"/>
  <c r="K142" i="5"/>
  <c r="F142" i="5"/>
  <c r="J140" i="5"/>
  <c r="G22" i="13" s="1"/>
  <c r="I140" i="5"/>
  <c r="F22" i="13" s="1"/>
  <c r="H140" i="5"/>
  <c r="E22" i="13" s="1"/>
  <c r="G140" i="5"/>
  <c r="D22" i="13" s="1"/>
  <c r="M139" i="5"/>
  <c r="L139" i="5"/>
  <c r="K139" i="5"/>
  <c r="L138" i="5"/>
  <c r="M138" i="5" s="1"/>
  <c r="K138" i="5"/>
  <c r="L137" i="5"/>
  <c r="M137" i="5" s="1"/>
  <c r="K137" i="5"/>
  <c r="L136" i="5"/>
  <c r="M136" i="5" s="1"/>
  <c r="K136" i="5"/>
  <c r="F136" i="5"/>
  <c r="L135" i="5"/>
  <c r="K135" i="5"/>
  <c r="F135" i="5"/>
  <c r="L134" i="5"/>
  <c r="K134" i="5"/>
  <c r="F134" i="5"/>
  <c r="L133" i="5"/>
  <c r="M133" i="5" s="1"/>
  <c r="K133" i="5"/>
  <c r="F133" i="5"/>
  <c r="L132" i="5"/>
  <c r="M132" i="5" s="1"/>
  <c r="K132" i="5"/>
  <c r="F132" i="5"/>
  <c r="L131" i="5"/>
  <c r="K131" i="5"/>
  <c r="F131" i="5"/>
  <c r="L130" i="5"/>
  <c r="M130" i="5" s="1"/>
  <c r="K130" i="5"/>
  <c r="F130" i="5"/>
  <c r="L129" i="5"/>
  <c r="K129" i="5"/>
  <c r="F129" i="5"/>
  <c r="J127" i="5"/>
  <c r="G23" i="13" s="1"/>
  <c r="I127" i="5"/>
  <c r="F23" i="13" s="1"/>
  <c r="H127" i="5"/>
  <c r="E23" i="13" s="1"/>
  <c r="G127" i="5"/>
  <c r="D23" i="13" s="1"/>
  <c r="L126" i="5"/>
  <c r="M126" i="5" s="1"/>
  <c r="K126" i="5"/>
  <c r="L125" i="5"/>
  <c r="M125" i="5" s="1"/>
  <c r="K125" i="5"/>
  <c r="L124" i="5"/>
  <c r="M124" i="5" s="1"/>
  <c r="K124" i="5"/>
  <c r="L123" i="5"/>
  <c r="M123" i="5" s="1"/>
  <c r="K123" i="5"/>
  <c r="F123" i="5"/>
  <c r="L122" i="5"/>
  <c r="M122" i="5" s="1"/>
  <c r="K122" i="5"/>
  <c r="F122" i="5"/>
  <c r="L121" i="5"/>
  <c r="M121" i="5" s="1"/>
  <c r="K121" i="5"/>
  <c r="F121" i="5"/>
  <c r="L120" i="5"/>
  <c r="K120" i="5"/>
  <c r="F120" i="5"/>
  <c r="L119" i="5"/>
  <c r="M119" i="5" s="1"/>
  <c r="K119" i="5"/>
  <c r="F119" i="5"/>
  <c r="L118" i="5"/>
  <c r="K118" i="5"/>
  <c r="F118" i="5"/>
  <c r="L117" i="5"/>
  <c r="M117" i="5" s="1"/>
  <c r="K117" i="5"/>
  <c r="F117" i="5"/>
  <c r="L116" i="5"/>
  <c r="K116" i="5"/>
  <c r="F116" i="5"/>
  <c r="J114" i="5"/>
  <c r="G15" i="13" s="1"/>
  <c r="I114" i="5"/>
  <c r="F15" i="13" s="1"/>
  <c r="H114" i="5"/>
  <c r="E15" i="13" s="1"/>
  <c r="G114" i="5"/>
  <c r="D15" i="13" s="1"/>
  <c r="L113" i="5"/>
  <c r="M113" i="5" s="1"/>
  <c r="K113" i="5"/>
  <c r="L112" i="5"/>
  <c r="M112" i="5" s="1"/>
  <c r="K112" i="5"/>
  <c r="L111" i="5"/>
  <c r="M111" i="5" s="1"/>
  <c r="K111" i="5"/>
  <c r="L110" i="5"/>
  <c r="M110" i="5" s="1"/>
  <c r="K110" i="5"/>
  <c r="F110" i="5"/>
  <c r="L109" i="5"/>
  <c r="K109" i="5"/>
  <c r="F109" i="5"/>
  <c r="L108" i="5"/>
  <c r="M108" i="5" s="1"/>
  <c r="K108" i="5"/>
  <c r="F108" i="5"/>
  <c r="L107" i="5"/>
  <c r="M107" i="5" s="1"/>
  <c r="K107" i="5"/>
  <c r="F107" i="5"/>
  <c r="L106" i="5"/>
  <c r="K106" i="5"/>
  <c r="F106" i="5"/>
  <c r="L105" i="5"/>
  <c r="K105" i="5"/>
  <c r="F105" i="5"/>
  <c r="L104" i="5"/>
  <c r="K104" i="5"/>
  <c r="F104" i="5"/>
  <c r="L103" i="5"/>
  <c r="K103" i="5"/>
  <c r="F103" i="5"/>
  <c r="J101" i="5"/>
  <c r="G16" i="13" s="1"/>
  <c r="I101" i="5"/>
  <c r="F16" i="13" s="1"/>
  <c r="H101" i="5"/>
  <c r="E16" i="13" s="1"/>
  <c r="G101" i="5"/>
  <c r="D16" i="13" s="1"/>
  <c r="L100" i="5"/>
  <c r="M100" i="5" s="1"/>
  <c r="K100" i="5"/>
  <c r="L99" i="5"/>
  <c r="M99" i="5" s="1"/>
  <c r="K99" i="5"/>
  <c r="L98" i="5"/>
  <c r="M98" i="5" s="1"/>
  <c r="K98" i="5"/>
  <c r="L97" i="5"/>
  <c r="K97" i="5"/>
  <c r="F97" i="5"/>
  <c r="L96" i="5"/>
  <c r="M96" i="5" s="1"/>
  <c r="K96" i="5"/>
  <c r="F96" i="5"/>
  <c r="L95" i="5"/>
  <c r="K95" i="5"/>
  <c r="F95" i="5"/>
  <c r="L94" i="5"/>
  <c r="M94" i="5" s="1"/>
  <c r="K94" i="5"/>
  <c r="F94" i="5"/>
  <c r="L93" i="5"/>
  <c r="K93" i="5"/>
  <c r="F93" i="5"/>
  <c r="L92" i="5"/>
  <c r="M92" i="5" s="1"/>
  <c r="K92" i="5"/>
  <c r="F92" i="5"/>
  <c r="L91" i="5"/>
  <c r="K91" i="5"/>
  <c r="F91" i="5"/>
  <c r="L90" i="5"/>
  <c r="K90" i="5"/>
  <c r="F90" i="5"/>
  <c r="J88" i="5"/>
  <c r="G17" i="13" s="1"/>
  <c r="I88" i="5"/>
  <c r="F17" i="13" s="1"/>
  <c r="H88" i="5"/>
  <c r="E17" i="13" s="1"/>
  <c r="G88" i="5"/>
  <c r="D17" i="13" s="1"/>
  <c r="M87" i="5"/>
  <c r="L87" i="5"/>
  <c r="K87" i="5"/>
  <c r="L86" i="5"/>
  <c r="M86" i="5" s="1"/>
  <c r="K86" i="5"/>
  <c r="L85" i="5"/>
  <c r="M85" i="5" s="1"/>
  <c r="K85" i="5"/>
  <c r="L84" i="5"/>
  <c r="M84" i="5" s="1"/>
  <c r="K84" i="5"/>
  <c r="F84" i="5"/>
  <c r="M83" i="5"/>
  <c r="L83" i="5"/>
  <c r="K83" i="5"/>
  <c r="F83" i="5"/>
  <c r="L82" i="5"/>
  <c r="K82" i="5"/>
  <c r="F82" i="5"/>
  <c r="L81" i="5"/>
  <c r="M81" i="5" s="1"/>
  <c r="K81" i="5"/>
  <c r="F81" i="5"/>
  <c r="L80" i="5"/>
  <c r="K80" i="5"/>
  <c r="F80" i="5"/>
  <c r="L79" i="5"/>
  <c r="K79" i="5"/>
  <c r="F79" i="5"/>
  <c r="L78" i="5"/>
  <c r="K78" i="5"/>
  <c r="F78" i="5"/>
  <c r="L77" i="5"/>
  <c r="K77" i="5"/>
  <c r="F77" i="5"/>
  <c r="J75" i="5"/>
  <c r="G13" i="13" s="1"/>
  <c r="I75" i="5"/>
  <c r="F13" i="13" s="1"/>
  <c r="H75" i="5"/>
  <c r="E13" i="13" s="1"/>
  <c r="G75" i="5"/>
  <c r="D13" i="13" s="1"/>
  <c r="L74" i="5"/>
  <c r="M74" i="5" s="1"/>
  <c r="K74" i="5"/>
  <c r="L73" i="5"/>
  <c r="M73" i="5" s="1"/>
  <c r="K73" i="5"/>
  <c r="M72" i="5"/>
  <c r="L72" i="5"/>
  <c r="K72" i="5"/>
  <c r="M71" i="5"/>
  <c r="L71" i="5"/>
  <c r="K71" i="5"/>
  <c r="F71" i="5"/>
  <c r="L70" i="5"/>
  <c r="K70" i="5"/>
  <c r="F70" i="5"/>
  <c r="L69" i="5"/>
  <c r="K69" i="5"/>
  <c r="F69" i="5"/>
  <c r="L68" i="5"/>
  <c r="M68" i="5" s="1"/>
  <c r="K68" i="5"/>
  <c r="F68" i="5"/>
  <c r="L67" i="5"/>
  <c r="M67" i="5" s="1"/>
  <c r="K67" i="5"/>
  <c r="F67" i="5"/>
  <c r="L66" i="5"/>
  <c r="M66" i="5" s="1"/>
  <c r="K66" i="5"/>
  <c r="F66" i="5"/>
  <c r="L65" i="5"/>
  <c r="K65" i="5"/>
  <c r="F65" i="5"/>
  <c r="L64" i="5"/>
  <c r="K64" i="5"/>
  <c r="F64" i="5"/>
  <c r="J62" i="5"/>
  <c r="G20" i="13" s="1"/>
  <c r="I62" i="5"/>
  <c r="F20" i="13" s="1"/>
  <c r="H62" i="5"/>
  <c r="E20" i="13" s="1"/>
  <c r="G62" i="5"/>
  <c r="D20" i="13" s="1"/>
  <c r="L61" i="5"/>
  <c r="M61" i="5" s="1"/>
  <c r="K61" i="5"/>
  <c r="L60" i="5"/>
  <c r="M60" i="5" s="1"/>
  <c r="K60" i="5"/>
  <c r="L59" i="5"/>
  <c r="M59" i="5" s="1"/>
  <c r="K59" i="5"/>
  <c r="L58" i="5"/>
  <c r="M58" i="5" s="1"/>
  <c r="K58" i="5"/>
  <c r="F58" i="5"/>
  <c r="L57" i="5"/>
  <c r="M57" i="5" s="1"/>
  <c r="K57" i="5"/>
  <c r="F57" i="5"/>
  <c r="L56" i="5"/>
  <c r="K56" i="5"/>
  <c r="F56" i="5"/>
  <c r="L55" i="5"/>
  <c r="K55" i="5"/>
  <c r="F55" i="5"/>
  <c r="L54" i="5"/>
  <c r="K54" i="5"/>
  <c r="F54" i="5"/>
  <c r="L53" i="5"/>
  <c r="K53" i="5"/>
  <c r="F53" i="5"/>
  <c r="L52" i="5"/>
  <c r="K52" i="5"/>
  <c r="F52" i="5"/>
  <c r="L51" i="5"/>
  <c r="M51" i="5" s="1"/>
  <c r="K51" i="5"/>
  <c r="F51" i="5"/>
  <c r="J49" i="5"/>
  <c r="G12" i="13" s="1"/>
  <c r="I49" i="5"/>
  <c r="F12" i="13" s="1"/>
  <c r="H49" i="5"/>
  <c r="E12" i="13" s="1"/>
  <c r="G49" i="5"/>
  <c r="D12" i="13" s="1"/>
  <c r="L48" i="5"/>
  <c r="M48" i="5" s="1"/>
  <c r="K48" i="5"/>
  <c r="L47" i="5"/>
  <c r="M47" i="5" s="1"/>
  <c r="K47" i="5"/>
  <c r="L46" i="5"/>
  <c r="M46" i="5" s="1"/>
  <c r="K46" i="5"/>
  <c r="L45" i="5"/>
  <c r="M45" i="5" s="1"/>
  <c r="K45" i="5"/>
  <c r="F45" i="5"/>
  <c r="L44" i="5"/>
  <c r="M44" i="5" s="1"/>
  <c r="K44" i="5"/>
  <c r="F44" i="5"/>
  <c r="M43" i="5"/>
  <c r="L43" i="5"/>
  <c r="K43" i="5"/>
  <c r="F43" i="5"/>
  <c r="L42" i="5"/>
  <c r="K42" i="5"/>
  <c r="F42" i="5"/>
  <c r="L41" i="5"/>
  <c r="K41" i="5"/>
  <c r="F41" i="5"/>
  <c r="L40" i="5"/>
  <c r="K40" i="5"/>
  <c r="F40" i="5"/>
  <c r="L39" i="5"/>
  <c r="M39" i="5" s="1"/>
  <c r="K39" i="5"/>
  <c r="F39" i="5"/>
  <c r="L38" i="5"/>
  <c r="K38" i="5"/>
  <c r="F38" i="5"/>
  <c r="J36" i="5"/>
  <c r="G14" i="13" s="1"/>
  <c r="I36" i="5"/>
  <c r="F14" i="13" s="1"/>
  <c r="H36" i="5"/>
  <c r="E14" i="13" s="1"/>
  <c r="G36" i="5"/>
  <c r="D14" i="13" s="1"/>
  <c r="L35" i="5"/>
  <c r="M35" i="5" s="1"/>
  <c r="K35" i="5"/>
  <c r="L34" i="5"/>
  <c r="M34" i="5" s="1"/>
  <c r="K34" i="5"/>
  <c r="L33" i="5"/>
  <c r="M33" i="5" s="1"/>
  <c r="K33" i="5"/>
  <c r="L32" i="5"/>
  <c r="M32" i="5" s="1"/>
  <c r="K32" i="5"/>
  <c r="F32" i="5"/>
  <c r="L31" i="5"/>
  <c r="K31" i="5"/>
  <c r="F31" i="5"/>
  <c r="L30" i="5"/>
  <c r="K30" i="5"/>
  <c r="F30" i="5"/>
  <c r="L29" i="5"/>
  <c r="K29" i="5"/>
  <c r="F29" i="5"/>
  <c r="L28" i="5"/>
  <c r="M28" i="5" s="1"/>
  <c r="K28" i="5"/>
  <c r="F28" i="5"/>
  <c r="L27" i="5"/>
  <c r="K27" i="5"/>
  <c r="F27" i="5"/>
  <c r="M26" i="5"/>
  <c r="L26" i="5"/>
  <c r="K26" i="5"/>
  <c r="F26" i="5"/>
  <c r="L25" i="5"/>
  <c r="K25" i="5"/>
  <c r="F25" i="5"/>
  <c r="J23" i="5"/>
  <c r="I23" i="5"/>
  <c r="H23" i="5"/>
  <c r="E18" i="13" s="1"/>
  <c r="G23" i="5"/>
  <c r="L22" i="5"/>
  <c r="M22" i="5" s="1"/>
  <c r="K22" i="5"/>
  <c r="L21" i="5"/>
  <c r="M21" i="5" s="1"/>
  <c r="K21" i="5"/>
  <c r="L20" i="5"/>
  <c r="M20" i="5" s="1"/>
  <c r="K20" i="5"/>
  <c r="L19" i="5"/>
  <c r="M19" i="5" s="1"/>
  <c r="K19" i="5"/>
  <c r="F19" i="5"/>
  <c r="L18" i="5"/>
  <c r="K18" i="5"/>
  <c r="F18" i="5"/>
  <c r="L17" i="5"/>
  <c r="K17" i="5"/>
  <c r="F17" i="5"/>
  <c r="L16" i="5"/>
  <c r="M16" i="5" s="1"/>
  <c r="K16" i="5"/>
  <c r="F16" i="5"/>
  <c r="L15" i="5"/>
  <c r="M15" i="5" s="1"/>
  <c r="K15" i="5"/>
  <c r="F15" i="5"/>
  <c r="L14" i="5"/>
  <c r="M14" i="5" s="1"/>
  <c r="K14" i="5"/>
  <c r="F14" i="5"/>
  <c r="L13" i="5"/>
  <c r="M13" i="5" s="1"/>
  <c r="K13" i="5"/>
  <c r="F13" i="5"/>
  <c r="L12" i="5"/>
  <c r="K12" i="5"/>
  <c r="F12" i="5"/>
  <c r="J140" i="4"/>
  <c r="G17" i="12" s="1"/>
  <c r="I140" i="4"/>
  <c r="F17" i="12" s="1"/>
  <c r="H140" i="4"/>
  <c r="E17" i="12" s="1"/>
  <c r="G140" i="4"/>
  <c r="D17" i="12" s="1"/>
  <c r="L139" i="4"/>
  <c r="M139" i="4" s="1"/>
  <c r="K139" i="4"/>
  <c r="L138" i="4"/>
  <c r="M138" i="4" s="1"/>
  <c r="K138" i="4"/>
  <c r="L137" i="4"/>
  <c r="M137" i="4" s="1"/>
  <c r="K137" i="4"/>
  <c r="L136" i="4"/>
  <c r="K136" i="4"/>
  <c r="F136" i="4"/>
  <c r="L135" i="4"/>
  <c r="K135" i="4"/>
  <c r="F135" i="4"/>
  <c r="L134" i="4"/>
  <c r="M134" i="4" s="1"/>
  <c r="K134" i="4"/>
  <c r="F134" i="4"/>
  <c r="L133" i="4"/>
  <c r="K133" i="4"/>
  <c r="F133" i="4"/>
  <c r="L132" i="4"/>
  <c r="K132" i="4"/>
  <c r="F132" i="4"/>
  <c r="L131" i="4"/>
  <c r="M131" i="4" s="1"/>
  <c r="K131" i="4"/>
  <c r="F131" i="4"/>
  <c r="L130" i="4"/>
  <c r="K130" i="4"/>
  <c r="F130" i="4"/>
  <c r="L129" i="4"/>
  <c r="K129" i="4"/>
  <c r="F129" i="4"/>
  <c r="J127" i="4"/>
  <c r="G18" i="12" s="1"/>
  <c r="I127" i="4"/>
  <c r="F18" i="12" s="1"/>
  <c r="H127" i="4"/>
  <c r="E18" i="12" s="1"/>
  <c r="G127" i="4"/>
  <c r="D18" i="12" s="1"/>
  <c r="L126" i="4"/>
  <c r="M126" i="4" s="1"/>
  <c r="K126" i="4"/>
  <c r="L125" i="4"/>
  <c r="M125" i="4" s="1"/>
  <c r="K125" i="4"/>
  <c r="L124" i="4"/>
  <c r="M124" i="4" s="1"/>
  <c r="K124" i="4"/>
  <c r="M123" i="4"/>
  <c r="L123" i="4"/>
  <c r="K123" i="4"/>
  <c r="F123" i="4"/>
  <c r="L122" i="4"/>
  <c r="M122" i="4" s="1"/>
  <c r="K122" i="4"/>
  <c r="F122" i="4"/>
  <c r="L121" i="4"/>
  <c r="K121" i="4"/>
  <c r="F121" i="4"/>
  <c r="L120" i="4"/>
  <c r="M120" i="4" s="1"/>
  <c r="K120" i="4"/>
  <c r="F120" i="4"/>
  <c r="L119" i="4"/>
  <c r="K119" i="4"/>
  <c r="F119" i="4"/>
  <c r="L118" i="4"/>
  <c r="K118" i="4"/>
  <c r="F118" i="4"/>
  <c r="L117" i="4"/>
  <c r="M117" i="4" s="1"/>
  <c r="K117" i="4"/>
  <c r="F117" i="4"/>
  <c r="L116" i="4"/>
  <c r="K116" i="4"/>
  <c r="F116" i="4"/>
  <c r="J114" i="4"/>
  <c r="G16" i="12" s="1"/>
  <c r="I114" i="4"/>
  <c r="F16" i="12" s="1"/>
  <c r="H114" i="4"/>
  <c r="E16" i="12" s="1"/>
  <c r="G114" i="4"/>
  <c r="D16" i="12" s="1"/>
  <c r="L113" i="4"/>
  <c r="M113" i="4" s="1"/>
  <c r="K113" i="4"/>
  <c r="L112" i="4"/>
  <c r="M112" i="4" s="1"/>
  <c r="K112" i="4"/>
  <c r="L111" i="4"/>
  <c r="M111" i="4" s="1"/>
  <c r="K111" i="4"/>
  <c r="L110" i="4"/>
  <c r="M110" i="4" s="1"/>
  <c r="K110" i="4"/>
  <c r="F110" i="4"/>
  <c r="L109" i="4"/>
  <c r="M109" i="4" s="1"/>
  <c r="K109" i="4"/>
  <c r="F109" i="4"/>
  <c r="L108" i="4"/>
  <c r="K108" i="4"/>
  <c r="F108" i="4"/>
  <c r="L107" i="4"/>
  <c r="M107" i="4" s="1"/>
  <c r="K107" i="4"/>
  <c r="F107" i="4"/>
  <c r="L106" i="4"/>
  <c r="M106" i="4" s="1"/>
  <c r="K106" i="4"/>
  <c r="F106" i="4"/>
  <c r="L105" i="4"/>
  <c r="K105" i="4"/>
  <c r="F105" i="4"/>
  <c r="L104" i="4"/>
  <c r="K104" i="4"/>
  <c r="F104" i="4"/>
  <c r="L103" i="4"/>
  <c r="K103" i="4"/>
  <c r="F103" i="4"/>
  <c r="J101" i="4"/>
  <c r="G12" i="12" s="1"/>
  <c r="I101" i="4"/>
  <c r="F12" i="12" s="1"/>
  <c r="H101" i="4"/>
  <c r="E12" i="12" s="1"/>
  <c r="G101" i="4"/>
  <c r="D12" i="12" s="1"/>
  <c r="L100" i="4"/>
  <c r="M100" i="4" s="1"/>
  <c r="K100" i="4"/>
  <c r="L99" i="4"/>
  <c r="M99" i="4" s="1"/>
  <c r="K99" i="4"/>
  <c r="M98" i="4"/>
  <c r="L98" i="4"/>
  <c r="K98" i="4"/>
  <c r="M97" i="4"/>
  <c r="L97" i="4"/>
  <c r="K97" i="4"/>
  <c r="F97" i="4"/>
  <c r="L96" i="4"/>
  <c r="M96" i="4" s="1"/>
  <c r="K96" i="4"/>
  <c r="F96" i="4"/>
  <c r="L95" i="4"/>
  <c r="M95" i="4" s="1"/>
  <c r="K95" i="4"/>
  <c r="F95" i="4"/>
  <c r="L94" i="4"/>
  <c r="K94" i="4"/>
  <c r="F94" i="4"/>
  <c r="L93" i="4"/>
  <c r="K93" i="4"/>
  <c r="F93" i="4"/>
  <c r="L92" i="4"/>
  <c r="M92" i="4" s="1"/>
  <c r="K92" i="4"/>
  <c r="F92" i="4"/>
  <c r="L91" i="4"/>
  <c r="K91" i="4"/>
  <c r="F91" i="4"/>
  <c r="L90" i="4"/>
  <c r="K90" i="4"/>
  <c r="F90" i="4"/>
  <c r="J88" i="4"/>
  <c r="G14" i="12" s="1"/>
  <c r="I88" i="4"/>
  <c r="F14" i="12" s="1"/>
  <c r="H88" i="4"/>
  <c r="E14" i="12" s="1"/>
  <c r="G88" i="4"/>
  <c r="D14" i="12" s="1"/>
  <c r="L87" i="4"/>
  <c r="M87" i="4" s="1"/>
  <c r="K87" i="4"/>
  <c r="L86" i="4"/>
  <c r="M86" i="4" s="1"/>
  <c r="K86" i="4"/>
  <c r="L85" i="4"/>
  <c r="M85" i="4" s="1"/>
  <c r="K85" i="4"/>
  <c r="L84" i="4"/>
  <c r="M84" i="4" s="1"/>
  <c r="K84" i="4"/>
  <c r="F84" i="4"/>
  <c r="L83" i="4"/>
  <c r="M83" i="4" s="1"/>
  <c r="K83" i="4"/>
  <c r="F83" i="4"/>
  <c r="L82" i="4"/>
  <c r="K82" i="4"/>
  <c r="F82" i="4"/>
  <c r="L81" i="4"/>
  <c r="M81" i="4" s="1"/>
  <c r="K81" i="4"/>
  <c r="F81" i="4"/>
  <c r="L80" i="4"/>
  <c r="K80" i="4"/>
  <c r="F80" i="4"/>
  <c r="L79" i="4"/>
  <c r="K79" i="4"/>
  <c r="F79" i="4"/>
  <c r="L78" i="4"/>
  <c r="M78" i="4" s="1"/>
  <c r="K78" i="4"/>
  <c r="F78" i="4"/>
  <c r="L77" i="4"/>
  <c r="K77" i="4"/>
  <c r="F77" i="4"/>
  <c r="J75" i="4"/>
  <c r="G20" i="12" s="1"/>
  <c r="I75" i="4"/>
  <c r="F20" i="12" s="1"/>
  <c r="H75" i="4"/>
  <c r="E20" i="12" s="1"/>
  <c r="G75" i="4"/>
  <c r="D20" i="12" s="1"/>
  <c r="L74" i="4"/>
  <c r="M74" i="4" s="1"/>
  <c r="K74" i="4"/>
  <c r="L73" i="4"/>
  <c r="M73" i="4" s="1"/>
  <c r="K73" i="4"/>
  <c r="L72" i="4"/>
  <c r="M72" i="4" s="1"/>
  <c r="K72" i="4"/>
  <c r="M71" i="4"/>
  <c r="L71" i="4"/>
  <c r="K71" i="4"/>
  <c r="F71" i="4"/>
  <c r="L70" i="4"/>
  <c r="M70" i="4" s="1"/>
  <c r="K70" i="4"/>
  <c r="F70" i="4"/>
  <c r="L69" i="4"/>
  <c r="K69" i="4"/>
  <c r="F69" i="4"/>
  <c r="L68" i="4"/>
  <c r="M68" i="4" s="1"/>
  <c r="K68" i="4"/>
  <c r="F68" i="4"/>
  <c r="L67" i="4"/>
  <c r="K67" i="4"/>
  <c r="F67" i="4"/>
  <c r="L66" i="4"/>
  <c r="M66" i="4" s="1"/>
  <c r="K66" i="4"/>
  <c r="F66" i="4"/>
  <c r="L65" i="4"/>
  <c r="K65" i="4"/>
  <c r="F65" i="4"/>
  <c r="L64" i="4"/>
  <c r="K64" i="4"/>
  <c r="F64" i="4"/>
  <c r="J62" i="4"/>
  <c r="G13" i="12" s="1"/>
  <c r="I62" i="4"/>
  <c r="F13" i="12" s="1"/>
  <c r="H62" i="4"/>
  <c r="E13" i="12" s="1"/>
  <c r="G62" i="4"/>
  <c r="D13" i="12" s="1"/>
  <c r="L61" i="4"/>
  <c r="M61" i="4" s="1"/>
  <c r="K61" i="4"/>
  <c r="L60" i="4"/>
  <c r="M60" i="4" s="1"/>
  <c r="K60" i="4"/>
  <c r="L59" i="4"/>
  <c r="M59" i="4" s="1"/>
  <c r="K59" i="4"/>
  <c r="L58" i="4"/>
  <c r="M58" i="4" s="1"/>
  <c r="K58" i="4"/>
  <c r="F58" i="4"/>
  <c r="L57" i="4"/>
  <c r="K57" i="4"/>
  <c r="F57" i="4"/>
  <c r="L56" i="4"/>
  <c r="K56" i="4"/>
  <c r="F56" i="4"/>
  <c r="L55" i="4"/>
  <c r="M55" i="4" s="1"/>
  <c r="K55" i="4"/>
  <c r="F55" i="4"/>
  <c r="L54" i="4"/>
  <c r="K54" i="4"/>
  <c r="F54" i="4"/>
  <c r="L53" i="4"/>
  <c r="M53" i="4" s="1"/>
  <c r="K53" i="4"/>
  <c r="F53" i="4"/>
  <c r="L52" i="4"/>
  <c r="K52" i="4"/>
  <c r="F52" i="4"/>
  <c r="L51" i="4"/>
  <c r="M51" i="4" s="1"/>
  <c r="K51" i="4"/>
  <c r="F51" i="4"/>
  <c r="J49" i="4"/>
  <c r="G21" i="12" s="1"/>
  <c r="I49" i="4"/>
  <c r="F21" i="12" s="1"/>
  <c r="H49" i="4"/>
  <c r="E21" i="12" s="1"/>
  <c r="G49" i="4"/>
  <c r="D21" i="12" s="1"/>
  <c r="L48" i="4"/>
  <c r="M48" i="4" s="1"/>
  <c r="K48" i="4"/>
  <c r="M47" i="4"/>
  <c r="L47" i="4"/>
  <c r="K47" i="4"/>
  <c r="L46" i="4"/>
  <c r="M46" i="4" s="1"/>
  <c r="K46" i="4"/>
  <c r="L45" i="4"/>
  <c r="M45" i="4" s="1"/>
  <c r="K45" i="4"/>
  <c r="F45" i="4"/>
  <c r="L44" i="4"/>
  <c r="M44" i="4" s="1"/>
  <c r="K44" i="4"/>
  <c r="F44" i="4"/>
  <c r="L43" i="4"/>
  <c r="M43" i="4" s="1"/>
  <c r="K43" i="4"/>
  <c r="F43" i="4"/>
  <c r="L42" i="4"/>
  <c r="M42" i="4" s="1"/>
  <c r="K42" i="4"/>
  <c r="F42" i="4"/>
  <c r="L41" i="4"/>
  <c r="M41" i="4" s="1"/>
  <c r="K41" i="4"/>
  <c r="F41" i="4"/>
  <c r="L40" i="4"/>
  <c r="K40" i="4"/>
  <c r="F40" i="4"/>
  <c r="L39" i="4"/>
  <c r="K39" i="4"/>
  <c r="F39" i="4"/>
  <c r="L38" i="4"/>
  <c r="K38" i="4"/>
  <c r="F38" i="4"/>
  <c r="J36" i="4"/>
  <c r="G15" i="12" s="1"/>
  <c r="I36" i="4"/>
  <c r="F15" i="12" s="1"/>
  <c r="H36" i="4"/>
  <c r="G36" i="4"/>
  <c r="D15" i="12" s="1"/>
  <c r="L35" i="4"/>
  <c r="M35" i="4" s="1"/>
  <c r="K35" i="4"/>
  <c r="L34" i="4"/>
  <c r="M34" i="4" s="1"/>
  <c r="K34" i="4"/>
  <c r="L33" i="4"/>
  <c r="M33" i="4" s="1"/>
  <c r="K33" i="4"/>
  <c r="L32" i="4"/>
  <c r="M32" i="4" s="1"/>
  <c r="K32" i="4"/>
  <c r="F32" i="4"/>
  <c r="L31" i="4"/>
  <c r="M31" i="4" s="1"/>
  <c r="K31" i="4"/>
  <c r="F31" i="4"/>
  <c r="L30" i="4"/>
  <c r="M30" i="4" s="1"/>
  <c r="K30" i="4"/>
  <c r="F30" i="4"/>
  <c r="L29" i="4"/>
  <c r="M29" i="4" s="1"/>
  <c r="K29" i="4"/>
  <c r="F29" i="4"/>
  <c r="L28" i="4"/>
  <c r="K28" i="4"/>
  <c r="F28" i="4"/>
  <c r="L27" i="4"/>
  <c r="K27" i="4"/>
  <c r="F27" i="4"/>
  <c r="L26" i="4"/>
  <c r="M26" i="4" s="1"/>
  <c r="K26" i="4"/>
  <c r="F26" i="4"/>
  <c r="L25" i="4"/>
  <c r="K25" i="4"/>
  <c r="F25" i="4"/>
  <c r="J23" i="4"/>
  <c r="I23" i="4"/>
  <c r="H23" i="4"/>
  <c r="E19" i="12" s="1"/>
  <c r="G23" i="4"/>
  <c r="L22" i="4"/>
  <c r="M22" i="4" s="1"/>
  <c r="K22" i="4"/>
  <c r="L21" i="4"/>
  <c r="M21" i="4" s="1"/>
  <c r="K21" i="4"/>
  <c r="L20" i="4"/>
  <c r="M20" i="4" s="1"/>
  <c r="K20" i="4"/>
  <c r="M19" i="4"/>
  <c r="L19" i="4"/>
  <c r="K19" i="4"/>
  <c r="F19" i="4"/>
  <c r="M18" i="4"/>
  <c r="L18" i="4"/>
  <c r="K18" i="4"/>
  <c r="F18" i="4"/>
  <c r="L17" i="4"/>
  <c r="M17" i="4" s="1"/>
  <c r="K17" i="4"/>
  <c r="F17" i="4"/>
  <c r="L16" i="4"/>
  <c r="M16" i="4" s="1"/>
  <c r="K16" i="4"/>
  <c r="F16" i="4"/>
  <c r="L15" i="4"/>
  <c r="M15" i="4" s="1"/>
  <c r="K15" i="4"/>
  <c r="F15" i="4"/>
  <c r="L14" i="4"/>
  <c r="K14" i="4"/>
  <c r="F14" i="4"/>
  <c r="L13" i="4"/>
  <c r="K13" i="4"/>
  <c r="F13" i="4"/>
  <c r="L12" i="4"/>
  <c r="K12" i="4"/>
  <c r="F12" i="4"/>
  <c r="J166" i="3"/>
  <c r="G18" i="11" s="1"/>
  <c r="I166" i="3"/>
  <c r="F18" i="11" s="1"/>
  <c r="H166" i="3"/>
  <c r="E18" i="11" s="1"/>
  <c r="G166" i="3"/>
  <c r="D18" i="11" s="1"/>
  <c r="L165" i="3"/>
  <c r="M165" i="3" s="1"/>
  <c r="K165" i="3"/>
  <c r="L164" i="3"/>
  <c r="M164" i="3" s="1"/>
  <c r="K164" i="3"/>
  <c r="L163" i="3"/>
  <c r="M163" i="3" s="1"/>
  <c r="K163" i="3"/>
  <c r="L162" i="3"/>
  <c r="M162" i="3" s="1"/>
  <c r="K162" i="3"/>
  <c r="F162" i="3"/>
  <c r="L161" i="3"/>
  <c r="M161" i="3" s="1"/>
  <c r="K161" i="3"/>
  <c r="F161" i="3"/>
  <c r="L160" i="3"/>
  <c r="K160" i="3"/>
  <c r="F160" i="3"/>
  <c r="L159" i="3"/>
  <c r="M159" i="3" s="1"/>
  <c r="K159" i="3"/>
  <c r="F159" i="3"/>
  <c r="L158" i="3"/>
  <c r="M158" i="3" s="1"/>
  <c r="K158" i="3"/>
  <c r="F158" i="3"/>
  <c r="L157" i="3"/>
  <c r="K157" i="3"/>
  <c r="F157" i="3"/>
  <c r="L156" i="3"/>
  <c r="M156" i="3" s="1"/>
  <c r="K156" i="3"/>
  <c r="F156" i="3"/>
  <c r="L155" i="3"/>
  <c r="K155" i="3"/>
  <c r="F155" i="3"/>
  <c r="J153" i="3"/>
  <c r="G19" i="11" s="1"/>
  <c r="I153" i="3"/>
  <c r="F19" i="11" s="1"/>
  <c r="H153" i="3"/>
  <c r="E19" i="11" s="1"/>
  <c r="G153" i="3"/>
  <c r="D19" i="11" s="1"/>
  <c r="L152" i="3"/>
  <c r="M152" i="3" s="1"/>
  <c r="K152" i="3"/>
  <c r="L151" i="3"/>
  <c r="M151" i="3" s="1"/>
  <c r="K151" i="3"/>
  <c r="L150" i="3"/>
  <c r="M150" i="3" s="1"/>
  <c r="K150" i="3"/>
  <c r="L149" i="3"/>
  <c r="K149" i="3"/>
  <c r="F149" i="3"/>
  <c r="L148" i="3"/>
  <c r="M148" i="3" s="1"/>
  <c r="K148" i="3"/>
  <c r="F148" i="3"/>
  <c r="L147" i="3"/>
  <c r="K147" i="3"/>
  <c r="F147" i="3"/>
  <c r="L146" i="3"/>
  <c r="M146" i="3" s="1"/>
  <c r="K146" i="3"/>
  <c r="F146" i="3"/>
  <c r="L145" i="3"/>
  <c r="M145" i="3" s="1"/>
  <c r="K145" i="3"/>
  <c r="F145" i="3"/>
  <c r="L144" i="3"/>
  <c r="M144" i="3" s="1"/>
  <c r="K144" i="3"/>
  <c r="F144" i="3"/>
  <c r="L143" i="3"/>
  <c r="K143" i="3"/>
  <c r="F143" i="3"/>
  <c r="L142" i="3"/>
  <c r="K142" i="3"/>
  <c r="F142" i="3"/>
  <c r="J140" i="3"/>
  <c r="G22" i="11" s="1"/>
  <c r="I140" i="3"/>
  <c r="F22" i="11" s="1"/>
  <c r="H140" i="3"/>
  <c r="E22" i="11" s="1"/>
  <c r="G140" i="3"/>
  <c r="D22" i="11" s="1"/>
  <c r="L139" i="3"/>
  <c r="M139" i="3" s="1"/>
  <c r="K139" i="3"/>
  <c r="L138" i="3"/>
  <c r="M138" i="3" s="1"/>
  <c r="K138" i="3"/>
  <c r="L137" i="3"/>
  <c r="M137" i="3" s="1"/>
  <c r="K137" i="3"/>
  <c r="L136" i="3"/>
  <c r="K136" i="3"/>
  <c r="F136" i="3"/>
  <c r="L135" i="3"/>
  <c r="M135" i="3" s="1"/>
  <c r="K135" i="3"/>
  <c r="F135" i="3"/>
  <c r="L134" i="3"/>
  <c r="K134" i="3"/>
  <c r="F134" i="3"/>
  <c r="M133" i="3"/>
  <c r="L133" i="3"/>
  <c r="K133" i="3"/>
  <c r="F133" i="3"/>
  <c r="L132" i="3"/>
  <c r="K132" i="3"/>
  <c r="F132" i="3"/>
  <c r="L131" i="3"/>
  <c r="K131" i="3"/>
  <c r="F131" i="3"/>
  <c r="L130" i="3"/>
  <c r="K130" i="3"/>
  <c r="F130" i="3"/>
  <c r="L129" i="3"/>
  <c r="M129" i="3" s="1"/>
  <c r="K129" i="3"/>
  <c r="F129" i="3"/>
  <c r="J127" i="3"/>
  <c r="G16" i="11" s="1"/>
  <c r="I127" i="3"/>
  <c r="F16" i="11" s="1"/>
  <c r="H127" i="3"/>
  <c r="E16" i="11" s="1"/>
  <c r="G127" i="3"/>
  <c r="D16" i="11" s="1"/>
  <c r="L126" i="3"/>
  <c r="M126" i="3" s="1"/>
  <c r="K126" i="3"/>
  <c r="L125" i="3"/>
  <c r="M125" i="3" s="1"/>
  <c r="K125" i="3"/>
  <c r="M124" i="3"/>
  <c r="L124" i="3"/>
  <c r="K124" i="3"/>
  <c r="L123" i="3"/>
  <c r="K123" i="3"/>
  <c r="F123" i="3"/>
  <c r="L122" i="3"/>
  <c r="K122" i="3"/>
  <c r="F122" i="3"/>
  <c r="L121" i="3"/>
  <c r="M121" i="3" s="1"/>
  <c r="K121" i="3"/>
  <c r="F121" i="3"/>
  <c r="L120" i="3"/>
  <c r="K120" i="3"/>
  <c r="F120" i="3"/>
  <c r="L119" i="3"/>
  <c r="M119" i="3" s="1"/>
  <c r="K119" i="3"/>
  <c r="F119" i="3"/>
  <c r="L118" i="3"/>
  <c r="M118" i="3" s="1"/>
  <c r="K118" i="3"/>
  <c r="F118" i="3"/>
  <c r="L117" i="3"/>
  <c r="M117" i="3" s="1"/>
  <c r="K117" i="3"/>
  <c r="F117" i="3"/>
  <c r="L116" i="3"/>
  <c r="K116" i="3"/>
  <c r="F116" i="3"/>
  <c r="J114" i="3"/>
  <c r="G17" i="11" s="1"/>
  <c r="I114" i="3"/>
  <c r="F17" i="11" s="1"/>
  <c r="H114" i="3"/>
  <c r="E17" i="11" s="1"/>
  <c r="G114" i="3"/>
  <c r="D17" i="11" s="1"/>
  <c r="L113" i="3"/>
  <c r="M113" i="3" s="1"/>
  <c r="K113" i="3"/>
  <c r="L112" i="3"/>
  <c r="M112" i="3" s="1"/>
  <c r="K112" i="3"/>
  <c r="L111" i="3"/>
  <c r="K111" i="3"/>
  <c r="L110" i="3"/>
  <c r="M110" i="3" s="1"/>
  <c r="K110" i="3"/>
  <c r="F110" i="3"/>
  <c r="L109" i="3"/>
  <c r="M109" i="3" s="1"/>
  <c r="K109" i="3"/>
  <c r="F109" i="3"/>
  <c r="L108" i="3"/>
  <c r="M108" i="3" s="1"/>
  <c r="K108" i="3"/>
  <c r="F108" i="3"/>
  <c r="L107" i="3"/>
  <c r="K107" i="3"/>
  <c r="F107" i="3"/>
  <c r="L106" i="3"/>
  <c r="K106" i="3"/>
  <c r="F106" i="3"/>
  <c r="L105" i="3"/>
  <c r="K105" i="3"/>
  <c r="F105" i="3"/>
  <c r="L104" i="3"/>
  <c r="K104" i="3"/>
  <c r="F104" i="3"/>
  <c r="L103" i="3"/>
  <c r="M103" i="3" s="1"/>
  <c r="K103" i="3"/>
  <c r="F103" i="3"/>
  <c r="J101" i="3"/>
  <c r="G23" i="11" s="1"/>
  <c r="I101" i="3"/>
  <c r="F23" i="11" s="1"/>
  <c r="H101" i="3"/>
  <c r="E23" i="11" s="1"/>
  <c r="G101" i="3"/>
  <c r="D23" i="11" s="1"/>
  <c r="L100" i="3"/>
  <c r="M100" i="3" s="1"/>
  <c r="K100" i="3"/>
  <c r="L99" i="3"/>
  <c r="M99" i="3" s="1"/>
  <c r="K99" i="3"/>
  <c r="L98" i="3"/>
  <c r="M98" i="3" s="1"/>
  <c r="K98" i="3"/>
  <c r="L97" i="3"/>
  <c r="M97" i="3" s="1"/>
  <c r="K97" i="3"/>
  <c r="F97" i="3"/>
  <c r="L96" i="3"/>
  <c r="M96" i="3" s="1"/>
  <c r="K96" i="3"/>
  <c r="F96" i="3"/>
  <c r="L95" i="3"/>
  <c r="M95" i="3" s="1"/>
  <c r="K95" i="3"/>
  <c r="F95" i="3"/>
  <c r="L94" i="3"/>
  <c r="K94" i="3"/>
  <c r="F94" i="3"/>
  <c r="L93" i="3"/>
  <c r="K93" i="3"/>
  <c r="F93" i="3"/>
  <c r="L92" i="3"/>
  <c r="K92" i="3"/>
  <c r="F92" i="3"/>
  <c r="L91" i="3"/>
  <c r="K91" i="3"/>
  <c r="F91" i="3"/>
  <c r="L90" i="3"/>
  <c r="K90" i="3"/>
  <c r="F90" i="3"/>
  <c r="J88" i="3"/>
  <c r="G12" i="11" s="1"/>
  <c r="I88" i="3"/>
  <c r="F12" i="11" s="1"/>
  <c r="H88" i="3"/>
  <c r="E12" i="11" s="1"/>
  <c r="G88" i="3"/>
  <c r="D12" i="11" s="1"/>
  <c r="L87" i="3"/>
  <c r="M87" i="3" s="1"/>
  <c r="K87" i="3"/>
  <c r="L86" i="3"/>
  <c r="M86" i="3" s="1"/>
  <c r="K86" i="3"/>
  <c r="L85" i="3"/>
  <c r="M85" i="3" s="1"/>
  <c r="K85" i="3"/>
  <c r="L84" i="3"/>
  <c r="K84" i="3"/>
  <c r="F84" i="3"/>
  <c r="L83" i="3"/>
  <c r="K83" i="3"/>
  <c r="F83" i="3"/>
  <c r="L82" i="3"/>
  <c r="M82" i="3" s="1"/>
  <c r="K82" i="3"/>
  <c r="F82" i="3"/>
  <c r="L81" i="3"/>
  <c r="K81" i="3"/>
  <c r="F81" i="3"/>
  <c r="L80" i="3"/>
  <c r="K80" i="3"/>
  <c r="F80" i="3"/>
  <c r="L79" i="3"/>
  <c r="M79" i="3" s="1"/>
  <c r="K79" i="3"/>
  <c r="F79" i="3"/>
  <c r="L78" i="3"/>
  <c r="M78" i="3" s="1"/>
  <c r="K78" i="3"/>
  <c r="F78" i="3"/>
  <c r="L77" i="3"/>
  <c r="M77" i="3" s="1"/>
  <c r="K77" i="3"/>
  <c r="F77" i="3"/>
  <c r="J75" i="3"/>
  <c r="G14" i="11" s="1"/>
  <c r="I75" i="3"/>
  <c r="F14" i="11" s="1"/>
  <c r="H75" i="3"/>
  <c r="E14" i="11" s="1"/>
  <c r="G75" i="3"/>
  <c r="D14" i="11" s="1"/>
  <c r="L74" i="3"/>
  <c r="M74" i="3" s="1"/>
  <c r="K74" i="3"/>
  <c r="L73" i="3"/>
  <c r="M73" i="3" s="1"/>
  <c r="K73" i="3"/>
  <c r="L72" i="3"/>
  <c r="M72" i="3" s="1"/>
  <c r="K72" i="3"/>
  <c r="L71" i="3"/>
  <c r="M71" i="3" s="1"/>
  <c r="K71" i="3"/>
  <c r="F71" i="3"/>
  <c r="L70" i="3"/>
  <c r="M70" i="3" s="1"/>
  <c r="K70" i="3"/>
  <c r="F70" i="3"/>
  <c r="M69" i="3"/>
  <c r="L69" i="3"/>
  <c r="K69" i="3"/>
  <c r="F69" i="3"/>
  <c r="L68" i="3"/>
  <c r="M68" i="3" s="1"/>
  <c r="K68" i="3"/>
  <c r="F68" i="3"/>
  <c r="L67" i="3"/>
  <c r="M67" i="3" s="1"/>
  <c r="K67" i="3"/>
  <c r="F67" i="3"/>
  <c r="L66" i="3"/>
  <c r="K66" i="3"/>
  <c r="F66" i="3"/>
  <c r="L65" i="3"/>
  <c r="K65" i="3"/>
  <c r="F65" i="3"/>
  <c r="L64" i="3"/>
  <c r="M64" i="3" s="1"/>
  <c r="K64" i="3"/>
  <c r="F64" i="3"/>
  <c r="J62" i="3"/>
  <c r="G21" i="11" s="1"/>
  <c r="I62" i="3"/>
  <c r="F21" i="11" s="1"/>
  <c r="H62" i="3"/>
  <c r="E21" i="11" s="1"/>
  <c r="G62" i="3"/>
  <c r="D21" i="11" s="1"/>
  <c r="M61" i="3"/>
  <c r="L61" i="3"/>
  <c r="K61" i="3"/>
  <c r="L60" i="3"/>
  <c r="M60" i="3" s="1"/>
  <c r="K60" i="3"/>
  <c r="L59" i="3"/>
  <c r="M59" i="3" s="1"/>
  <c r="K59" i="3"/>
  <c r="L58" i="3"/>
  <c r="M58" i="3" s="1"/>
  <c r="K58" i="3"/>
  <c r="F58" i="3"/>
  <c r="L57" i="3"/>
  <c r="M57" i="3" s="1"/>
  <c r="K57" i="3"/>
  <c r="F57" i="3"/>
  <c r="L56" i="3"/>
  <c r="K56" i="3"/>
  <c r="F56" i="3"/>
  <c r="L55" i="3"/>
  <c r="K55" i="3"/>
  <c r="F55" i="3"/>
  <c r="L54" i="3"/>
  <c r="K54" i="3"/>
  <c r="F54" i="3"/>
  <c r="L53" i="3"/>
  <c r="K53" i="3"/>
  <c r="F53" i="3"/>
  <c r="L52" i="3"/>
  <c r="M52" i="3" s="1"/>
  <c r="K52" i="3"/>
  <c r="F52" i="3"/>
  <c r="L51" i="3"/>
  <c r="K51" i="3"/>
  <c r="F51" i="3"/>
  <c r="J49" i="3"/>
  <c r="G15" i="11" s="1"/>
  <c r="I49" i="3"/>
  <c r="F15" i="11" s="1"/>
  <c r="H49" i="3"/>
  <c r="E15" i="11" s="1"/>
  <c r="G49" i="3"/>
  <c r="D15" i="11" s="1"/>
  <c r="M48" i="3"/>
  <c r="L48" i="3"/>
  <c r="K48" i="3"/>
  <c r="L47" i="3"/>
  <c r="M47" i="3" s="1"/>
  <c r="K47" i="3"/>
  <c r="L46" i="3"/>
  <c r="M46" i="3" s="1"/>
  <c r="K46" i="3"/>
  <c r="L45" i="3"/>
  <c r="M45" i="3" s="1"/>
  <c r="K45" i="3"/>
  <c r="F45" i="3"/>
  <c r="L44" i="3"/>
  <c r="K44" i="3"/>
  <c r="F44" i="3"/>
  <c r="L43" i="3"/>
  <c r="M43" i="3" s="1"/>
  <c r="K43" i="3"/>
  <c r="F43" i="3"/>
  <c r="L42" i="3"/>
  <c r="K42" i="3"/>
  <c r="F42" i="3"/>
  <c r="L41" i="3"/>
  <c r="M41" i="3" s="1"/>
  <c r="K41" i="3"/>
  <c r="F41" i="3"/>
  <c r="L40" i="3"/>
  <c r="M40" i="3" s="1"/>
  <c r="K40" i="3"/>
  <c r="F40" i="3"/>
  <c r="L39" i="3"/>
  <c r="K39" i="3"/>
  <c r="F39" i="3"/>
  <c r="L38" i="3"/>
  <c r="K38" i="3"/>
  <c r="F38" i="3"/>
  <c r="J36" i="3"/>
  <c r="G20" i="11" s="1"/>
  <c r="I36" i="3"/>
  <c r="F20" i="11" s="1"/>
  <c r="H36" i="3"/>
  <c r="E20" i="11" s="1"/>
  <c r="G36" i="3"/>
  <c r="D20" i="11" s="1"/>
  <c r="L35" i="3"/>
  <c r="M35" i="3" s="1"/>
  <c r="K35" i="3"/>
  <c r="L34" i="3"/>
  <c r="M34" i="3" s="1"/>
  <c r="K34" i="3"/>
  <c r="L33" i="3"/>
  <c r="M33" i="3" s="1"/>
  <c r="K33" i="3"/>
  <c r="L32" i="3"/>
  <c r="K32" i="3"/>
  <c r="F32" i="3"/>
  <c r="L31" i="3"/>
  <c r="M31" i="3" s="1"/>
  <c r="K31" i="3"/>
  <c r="F31" i="3"/>
  <c r="L30" i="3"/>
  <c r="M30" i="3" s="1"/>
  <c r="K30" i="3"/>
  <c r="F30" i="3"/>
  <c r="L29" i="3"/>
  <c r="K29" i="3"/>
  <c r="F29" i="3"/>
  <c r="L28" i="3"/>
  <c r="M28" i="3" s="1"/>
  <c r="K28" i="3"/>
  <c r="F28" i="3"/>
  <c r="L27" i="3"/>
  <c r="K27" i="3"/>
  <c r="F27" i="3"/>
  <c r="L26" i="3"/>
  <c r="K26" i="3"/>
  <c r="F26" i="3"/>
  <c r="L25" i="3"/>
  <c r="K25" i="3"/>
  <c r="F25" i="3"/>
  <c r="J23" i="3"/>
  <c r="G13" i="11" s="1"/>
  <c r="I23" i="3"/>
  <c r="F13" i="11" s="1"/>
  <c r="H23" i="3"/>
  <c r="E13" i="11" s="1"/>
  <c r="G23" i="3"/>
  <c r="L22" i="3"/>
  <c r="M22" i="3" s="1"/>
  <c r="K22" i="3"/>
  <c r="L21" i="3"/>
  <c r="M21" i="3" s="1"/>
  <c r="K21" i="3"/>
  <c r="L20" i="3"/>
  <c r="M20" i="3" s="1"/>
  <c r="K20" i="3"/>
  <c r="M19" i="3"/>
  <c r="L19" i="3"/>
  <c r="K19" i="3"/>
  <c r="F19" i="3"/>
  <c r="L18" i="3"/>
  <c r="M18" i="3" s="1"/>
  <c r="K18" i="3"/>
  <c r="F18" i="3"/>
  <c r="L17" i="3"/>
  <c r="M17" i="3" s="1"/>
  <c r="K17" i="3"/>
  <c r="F17" i="3"/>
  <c r="L16" i="3"/>
  <c r="K16" i="3"/>
  <c r="F16" i="3"/>
  <c r="L15" i="3"/>
  <c r="K15" i="3"/>
  <c r="F15" i="3"/>
  <c r="L14" i="3"/>
  <c r="K14" i="3"/>
  <c r="F14" i="3"/>
  <c r="L13" i="3"/>
  <c r="M13" i="3" s="1"/>
  <c r="K13" i="3"/>
  <c r="F13" i="3"/>
  <c r="L12" i="3"/>
  <c r="K12" i="3"/>
  <c r="F12" i="3"/>
  <c r="AM143" i="2" a="1"/>
  <c r="AM143" i="2" s="1"/>
  <c r="AL143" i="2" a="1"/>
  <c r="AL143" i="2" s="1"/>
  <c r="AK143" i="2" a="1"/>
  <c r="AK143" i="2" s="1"/>
  <c r="AJ143" i="2" a="1"/>
  <c r="AJ143" i="2" s="1"/>
  <c r="AI143" i="2" a="1"/>
  <c r="AI143" i="2" s="1"/>
  <c r="AH143" i="2" a="1"/>
  <c r="AH143" i="2" s="1"/>
  <c r="AG143" i="2" a="1"/>
  <c r="AG143" i="2" s="1"/>
  <c r="AF143" i="2" a="1"/>
  <c r="AF143" i="2" s="1"/>
  <c r="AE143" i="2" a="1"/>
  <c r="AE143" i="2" s="1"/>
  <c r="AD143" i="2" a="1"/>
  <c r="AD143" i="2" s="1"/>
  <c r="AC143" i="2" a="1"/>
  <c r="AC143" i="2" s="1"/>
  <c r="AB143" i="2" a="1"/>
  <c r="AB143" i="2" s="1"/>
  <c r="AM142" i="2" a="1"/>
  <c r="AM142" i="2" s="1"/>
  <c r="AL142" i="2" a="1"/>
  <c r="AL142" i="2" s="1"/>
  <c r="AK142" i="2" a="1"/>
  <c r="AK142" i="2" s="1"/>
  <c r="AJ142" i="2" a="1"/>
  <c r="AJ142" i="2" s="1"/>
  <c r="AI142" i="2" a="1"/>
  <c r="AI142" i="2" s="1"/>
  <c r="AH142" i="2" a="1"/>
  <c r="AH142" i="2" s="1"/>
  <c r="AG142" i="2" a="1"/>
  <c r="AG142" i="2" s="1"/>
  <c r="AF142" i="2" a="1"/>
  <c r="AF142" i="2" s="1"/>
  <c r="AE142" i="2" a="1"/>
  <c r="AE142" i="2" s="1"/>
  <c r="AD142" i="2" a="1"/>
  <c r="AD142" i="2" s="1"/>
  <c r="AC142" i="2" a="1"/>
  <c r="AC142" i="2" s="1"/>
  <c r="AB142" i="2" a="1"/>
  <c r="AB142" i="2" s="1"/>
  <c r="AM141" i="2" a="1"/>
  <c r="AM141" i="2" s="1"/>
  <c r="AL141" i="2" a="1"/>
  <c r="AL141" i="2" s="1"/>
  <c r="AK141" i="2" a="1"/>
  <c r="AK141" i="2" s="1"/>
  <c r="AJ141" i="2" a="1"/>
  <c r="AJ141" i="2" s="1"/>
  <c r="AI141" i="2" a="1"/>
  <c r="AI141" i="2" s="1"/>
  <c r="AH141" i="2" a="1"/>
  <c r="AH141" i="2" s="1"/>
  <c r="AG141" i="2" a="1"/>
  <c r="AG141" i="2" s="1"/>
  <c r="AF141" i="2" a="1"/>
  <c r="AF141" i="2" s="1"/>
  <c r="AE141" i="2" a="1"/>
  <c r="AE141" i="2" s="1"/>
  <c r="AD141" i="2" a="1"/>
  <c r="AD141" i="2" s="1"/>
  <c r="AC141" i="2" a="1"/>
  <c r="AC141" i="2" s="1"/>
  <c r="AB141" i="2" a="1"/>
  <c r="AB141" i="2" s="1"/>
  <c r="AM140" i="2" a="1"/>
  <c r="AM140" i="2" s="1"/>
  <c r="AL140" i="2" a="1"/>
  <c r="AL140" i="2" s="1"/>
  <c r="AK140" i="2" a="1"/>
  <c r="AK140" i="2" s="1"/>
  <c r="AJ140" i="2" a="1"/>
  <c r="AJ140" i="2" s="1"/>
  <c r="AI140" i="2" a="1"/>
  <c r="AI140" i="2" s="1"/>
  <c r="AH140" i="2" a="1"/>
  <c r="AH140" i="2" s="1"/>
  <c r="AG140" i="2" a="1"/>
  <c r="AG140" i="2" s="1"/>
  <c r="AF140" i="2" a="1"/>
  <c r="AF140" i="2" s="1"/>
  <c r="AE140" i="2" a="1"/>
  <c r="AE140" i="2" s="1"/>
  <c r="AD140" i="2" a="1"/>
  <c r="AD140" i="2" s="1"/>
  <c r="AC140" i="2" a="1"/>
  <c r="AC140" i="2" s="1"/>
  <c r="AB140" i="2" a="1"/>
  <c r="AB140" i="2" s="1"/>
  <c r="AM139" i="2" a="1"/>
  <c r="AM139" i="2" s="1"/>
  <c r="AL139" i="2" a="1"/>
  <c r="AL139" i="2" s="1"/>
  <c r="AK139" i="2" a="1"/>
  <c r="AK139" i="2" s="1"/>
  <c r="AJ139" i="2" a="1"/>
  <c r="AJ139" i="2" s="1"/>
  <c r="AI139" i="2" a="1"/>
  <c r="AI139" i="2" s="1"/>
  <c r="AH139" i="2" a="1"/>
  <c r="AH139" i="2" s="1"/>
  <c r="AG139" i="2" a="1"/>
  <c r="AG139" i="2" s="1"/>
  <c r="AF139" i="2" a="1"/>
  <c r="AF139" i="2" s="1"/>
  <c r="AE139" i="2" a="1"/>
  <c r="AE139" i="2" s="1"/>
  <c r="AD139" i="2" a="1"/>
  <c r="AD139" i="2" s="1"/>
  <c r="AC139" i="2" a="1"/>
  <c r="AC139" i="2" s="1"/>
  <c r="AB139" i="2" a="1"/>
  <c r="AB139" i="2" s="1"/>
  <c r="AM138" i="2" a="1"/>
  <c r="AM138" i="2" s="1"/>
  <c r="AL138" i="2" a="1"/>
  <c r="AL138" i="2" s="1"/>
  <c r="AK138" i="2" a="1"/>
  <c r="AK138" i="2" s="1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 s="1"/>
  <c r="AE138" i="2" a="1"/>
  <c r="AE138" i="2" s="1"/>
  <c r="AD138" i="2" a="1"/>
  <c r="AD138" i="2" s="1"/>
  <c r="AC138" i="2" a="1"/>
  <c r="AC138" i="2" s="1"/>
  <c r="AB138" i="2" a="1"/>
  <c r="AB138" i="2" s="1"/>
  <c r="AM137" i="2" a="1"/>
  <c r="AM137" i="2" s="1"/>
  <c r="AL137" i="2" a="1"/>
  <c r="AL137" i="2" s="1"/>
  <c r="AK137" i="2" a="1"/>
  <c r="AK137" i="2" s="1"/>
  <c r="AJ137" i="2" a="1"/>
  <c r="AJ137" i="2" s="1"/>
  <c r="AI137" i="2" a="1"/>
  <c r="AI137" i="2" s="1"/>
  <c r="AH137" i="2" a="1"/>
  <c r="AH137" i="2" s="1"/>
  <c r="AG137" i="2" a="1"/>
  <c r="AG137" i="2" s="1"/>
  <c r="AF137" i="2" a="1"/>
  <c r="AF137" i="2" s="1"/>
  <c r="AE137" i="2" a="1"/>
  <c r="AE137" i="2" s="1"/>
  <c r="AD137" i="2" a="1"/>
  <c r="AD137" i="2" s="1"/>
  <c r="AC137" i="2" a="1"/>
  <c r="AC137" i="2" s="1"/>
  <c r="AB137" i="2" a="1"/>
  <c r="AB137" i="2" s="1"/>
  <c r="AM136" i="2" a="1"/>
  <c r="AM136" i="2" s="1"/>
  <c r="AL136" i="2" a="1"/>
  <c r="AL136" i="2" s="1"/>
  <c r="AK136" i="2" a="1"/>
  <c r="AK136" i="2" s="1"/>
  <c r="AJ136" i="2" a="1"/>
  <c r="AJ136" i="2" s="1"/>
  <c r="AI136" i="2" a="1"/>
  <c r="AI136" i="2" s="1"/>
  <c r="AH136" i="2" a="1"/>
  <c r="AH136" i="2" s="1"/>
  <c r="AG136" i="2" a="1"/>
  <c r="AG136" i="2" s="1"/>
  <c r="AF136" i="2" a="1"/>
  <c r="AF136" i="2" s="1"/>
  <c r="AE136" i="2" a="1"/>
  <c r="AE136" i="2" s="1"/>
  <c r="AD136" i="2" a="1"/>
  <c r="AD136" i="2" s="1"/>
  <c r="AC136" i="2" a="1"/>
  <c r="AC136" i="2" s="1"/>
  <c r="AB136" i="2" a="1"/>
  <c r="AB136" i="2" s="1"/>
  <c r="AM127" i="2" a="1"/>
  <c r="AM127" i="2" s="1"/>
  <c r="AL127" i="2" a="1"/>
  <c r="AL127" i="2" s="1"/>
  <c r="AK127" i="2" a="1"/>
  <c r="AK127" i="2" s="1"/>
  <c r="AJ127" i="2" a="1"/>
  <c r="AJ127" i="2" s="1"/>
  <c r="AI127" i="2" a="1"/>
  <c r="AI127" i="2" s="1"/>
  <c r="AH127" i="2" a="1"/>
  <c r="AH127" i="2" s="1"/>
  <c r="AG127" i="2" a="1"/>
  <c r="AG127" i="2" s="1"/>
  <c r="AF127" i="2" a="1"/>
  <c r="AF127" i="2" s="1"/>
  <c r="AE127" i="2" a="1"/>
  <c r="AE127" i="2" s="1"/>
  <c r="AD127" i="2" a="1"/>
  <c r="AD127" i="2" s="1"/>
  <c r="AC127" i="2" a="1"/>
  <c r="AC127" i="2" s="1"/>
  <c r="AB127" i="2" a="1"/>
  <c r="AB127" i="2" s="1"/>
  <c r="AM126" i="2" a="1"/>
  <c r="AM126" i="2" s="1"/>
  <c r="AL126" i="2" a="1"/>
  <c r="AL126" i="2" s="1"/>
  <c r="AK126" i="2" a="1"/>
  <c r="AK126" i="2" s="1"/>
  <c r="AJ126" i="2" a="1"/>
  <c r="AJ126" i="2" s="1"/>
  <c r="AI126" i="2" a="1"/>
  <c r="AI126" i="2" s="1"/>
  <c r="AH126" i="2" a="1"/>
  <c r="AH126" i="2" s="1"/>
  <c r="AG126" i="2" a="1"/>
  <c r="AG126" i="2" s="1"/>
  <c r="AF126" i="2" a="1"/>
  <c r="AF126" i="2" s="1"/>
  <c r="AE126" i="2" a="1"/>
  <c r="AE126" i="2" s="1"/>
  <c r="AD126" i="2" a="1"/>
  <c r="AD126" i="2" s="1"/>
  <c r="AC126" i="2" a="1"/>
  <c r="AC126" i="2" s="1"/>
  <c r="AB126" i="2" a="1"/>
  <c r="AB126" i="2" s="1"/>
  <c r="AM125" i="2" a="1"/>
  <c r="AM125" i="2" s="1"/>
  <c r="AL125" i="2" a="1"/>
  <c r="AL125" i="2" s="1"/>
  <c r="AK125" i="2" a="1"/>
  <c r="AK125" i="2" s="1"/>
  <c r="AJ125" i="2" a="1"/>
  <c r="AJ125" i="2" s="1"/>
  <c r="AI125" i="2" a="1"/>
  <c r="AI125" i="2" s="1"/>
  <c r="AH125" i="2" a="1"/>
  <c r="AH125" i="2" s="1"/>
  <c r="AG125" i="2" a="1"/>
  <c r="AG125" i="2" s="1"/>
  <c r="AF125" i="2" a="1"/>
  <c r="AF125" i="2" s="1"/>
  <c r="AE125" i="2" a="1"/>
  <c r="AE125" i="2" s="1"/>
  <c r="AD125" i="2" a="1"/>
  <c r="AD125" i="2" s="1"/>
  <c r="AC125" i="2" a="1"/>
  <c r="AC125" i="2" s="1"/>
  <c r="AB125" i="2" a="1"/>
  <c r="AB125" i="2" s="1"/>
  <c r="AM124" i="2" a="1"/>
  <c r="AM124" i="2" s="1"/>
  <c r="AL124" i="2" a="1"/>
  <c r="AL124" i="2" s="1"/>
  <c r="AK124" i="2" a="1"/>
  <c r="AK124" i="2" s="1"/>
  <c r="AJ124" i="2" a="1"/>
  <c r="AJ124" i="2" s="1"/>
  <c r="AI124" i="2" a="1"/>
  <c r="AI124" i="2" s="1"/>
  <c r="AH124" i="2" a="1"/>
  <c r="AH124" i="2" s="1"/>
  <c r="AG124" i="2" a="1"/>
  <c r="AG124" i="2" s="1"/>
  <c r="AF124" i="2" a="1"/>
  <c r="AF124" i="2" s="1"/>
  <c r="B55" i="10" s="1"/>
  <c r="AE124" i="2" a="1"/>
  <c r="AE124" i="2" s="1"/>
  <c r="AD124" i="2" a="1"/>
  <c r="AD124" i="2" s="1"/>
  <c r="AC124" i="2" a="1"/>
  <c r="AC124" i="2" s="1"/>
  <c r="AB124" i="2" a="1"/>
  <c r="AB124" i="2" s="1"/>
  <c r="AM123" i="2" a="1"/>
  <c r="AM123" i="2" s="1"/>
  <c r="AL123" i="2" a="1"/>
  <c r="AL123" i="2" s="1"/>
  <c r="AK123" i="2" a="1"/>
  <c r="AK123" i="2" s="1"/>
  <c r="AJ123" i="2" a="1"/>
  <c r="AJ123" i="2" s="1"/>
  <c r="AI123" i="2" a="1"/>
  <c r="AI123" i="2" s="1"/>
  <c r="AH123" i="2" a="1"/>
  <c r="AH123" i="2" s="1"/>
  <c r="AG123" i="2" a="1"/>
  <c r="AG123" i="2" s="1"/>
  <c r="AF123" i="2" a="1"/>
  <c r="AF123" i="2" s="1"/>
  <c r="AE123" i="2" a="1"/>
  <c r="AE123" i="2" s="1"/>
  <c r="AD123" i="2" a="1"/>
  <c r="AD123" i="2" s="1"/>
  <c r="AC123" i="2" a="1"/>
  <c r="AC123" i="2" s="1"/>
  <c r="AB123" i="2" a="1"/>
  <c r="AB123" i="2" s="1"/>
  <c r="AM122" i="2" a="1"/>
  <c r="AM122" i="2" s="1"/>
  <c r="AL122" i="2" a="1"/>
  <c r="AL122" i="2" s="1"/>
  <c r="AK122" i="2" a="1"/>
  <c r="AK122" i="2" s="1"/>
  <c r="AJ122" i="2" a="1"/>
  <c r="AJ122" i="2" s="1"/>
  <c r="AI122" i="2" a="1"/>
  <c r="AI122" i="2" s="1"/>
  <c r="AH122" i="2" a="1"/>
  <c r="AH122" i="2" s="1"/>
  <c r="AG122" i="2" a="1"/>
  <c r="AG122" i="2" s="1"/>
  <c r="AF122" i="2" a="1"/>
  <c r="AF122" i="2" s="1"/>
  <c r="AE122" i="2" a="1"/>
  <c r="AE122" i="2" s="1"/>
  <c r="AD122" i="2" a="1"/>
  <c r="AD122" i="2" s="1"/>
  <c r="AC122" i="2" a="1"/>
  <c r="AC122" i="2" s="1"/>
  <c r="AB122" i="2" a="1"/>
  <c r="AB122" i="2" s="1"/>
  <c r="AM121" i="2" a="1"/>
  <c r="AM121" i="2" s="1"/>
  <c r="AL121" i="2" a="1"/>
  <c r="AL121" i="2" s="1"/>
  <c r="AK121" i="2" a="1"/>
  <c r="AK121" i="2" s="1"/>
  <c r="AJ121" i="2" a="1"/>
  <c r="AJ121" i="2" s="1"/>
  <c r="AI121" i="2" a="1"/>
  <c r="AI121" i="2" s="1"/>
  <c r="AH121" i="2" a="1"/>
  <c r="AH121" i="2" s="1"/>
  <c r="AG121" i="2" a="1"/>
  <c r="AG121" i="2" s="1"/>
  <c r="AF121" i="2" a="1"/>
  <c r="AF121" i="2" s="1"/>
  <c r="AE121" i="2" a="1"/>
  <c r="AE121" i="2" s="1"/>
  <c r="AD121" i="2" a="1"/>
  <c r="AD121" i="2" s="1"/>
  <c r="AC121" i="2" a="1"/>
  <c r="AC121" i="2" s="1"/>
  <c r="AB121" i="2" a="1"/>
  <c r="AB121" i="2" s="1"/>
  <c r="AM120" i="2" a="1"/>
  <c r="AM120" i="2" s="1"/>
  <c r="AL120" i="2" a="1"/>
  <c r="AL120" i="2" s="1"/>
  <c r="AK120" i="2" a="1"/>
  <c r="AK120" i="2" s="1"/>
  <c r="AJ120" i="2" a="1"/>
  <c r="AJ120" i="2" s="1"/>
  <c r="AI120" i="2" a="1"/>
  <c r="AI120" i="2" s="1"/>
  <c r="AH120" i="2" a="1"/>
  <c r="AH120" i="2" s="1"/>
  <c r="AG120" i="2" a="1"/>
  <c r="AG120" i="2" s="1"/>
  <c r="AF120" i="2" a="1"/>
  <c r="AF120" i="2" s="1"/>
  <c r="AE120" i="2" a="1"/>
  <c r="AE120" i="2" s="1"/>
  <c r="AD120" i="2" a="1"/>
  <c r="AD120" i="2" s="1"/>
  <c r="AC120" i="2" a="1"/>
  <c r="AC120" i="2" s="1"/>
  <c r="AB120" i="2" a="1"/>
  <c r="AB120" i="2" s="1"/>
  <c r="AM118" i="2" a="1"/>
  <c r="AM118" i="2" s="1"/>
  <c r="AL118" i="2" a="1"/>
  <c r="AL118" i="2" s="1"/>
  <c r="AK118" i="2" a="1"/>
  <c r="AK118" i="2" s="1"/>
  <c r="AJ118" i="2" a="1"/>
  <c r="AJ118" i="2" s="1"/>
  <c r="AI118" i="2" a="1"/>
  <c r="AI118" i="2" s="1"/>
  <c r="AH118" i="2" a="1"/>
  <c r="AH118" i="2" s="1"/>
  <c r="AG118" i="2" a="1"/>
  <c r="AG118" i="2" s="1"/>
  <c r="AF118" i="2" a="1"/>
  <c r="AF118" i="2" s="1"/>
  <c r="AE118" i="2" a="1"/>
  <c r="AE118" i="2" s="1"/>
  <c r="AD118" i="2" a="1"/>
  <c r="AD118" i="2" s="1"/>
  <c r="AC118" i="2" a="1"/>
  <c r="AC118" i="2" s="1"/>
  <c r="AB118" i="2" a="1"/>
  <c r="AB118" i="2" s="1"/>
  <c r="AM117" i="2" a="1"/>
  <c r="AM117" i="2" s="1"/>
  <c r="AL117" i="2" a="1"/>
  <c r="AL117" i="2" s="1"/>
  <c r="AK117" i="2" a="1"/>
  <c r="AK117" i="2" s="1"/>
  <c r="AJ117" i="2" a="1"/>
  <c r="AJ117" i="2" s="1"/>
  <c r="AI117" i="2" a="1"/>
  <c r="AI117" i="2" s="1"/>
  <c r="AH117" i="2" a="1"/>
  <c r="AH117" i="2" s="1"/>
  <c r="AG117" i="2" a="1"/>
  <c r="AG117" i="2" s="1"/>
  <c r="AF117" i="2" a="1"/>
  <c r="AF117" i="2" s="1"/>
  <c r="AE117" i="2" a="1"/>
  <c r="AE117" i="2" s="1"/>
  <c r="AD117" i="2" a="1"/>
  <c r="AD117" i="2" s="1"/>
  <c r="AC117" i="2" a="1"/>
  <c r="AC117" i="2" s="1"/>
  <c r="AB117" i="2" a="1"/>
  <c r="AB117" i="2" s="1"/>
  <c r="AM116" i="2" a="1"/>
  <c r="AM116" i="2" s="1"/>
  <c r="AL116" i="2" a="1"/>
  <c r="AL116" i="2" s="1"/>
  <c r="AK116" i="2" a="1"/>
  <c r="AK116" i="2" s="1"/>
  <c r="AJ116" i="2" a="1"/>
  <c r="AJ116" i="2" s="1"/>
  <c r="AI116" i="2" a="1"/>
  <c r="AI116" i="2" s="1"/>
  <c r="AH116" i="2" a="1"/>
  <c r="AH116" i="2" s="1"/>
  <c r="AG116" i="2" a="1"/>
  <c r="AG116" i="2" s="1"/>
  <c r="AF116" i="2" a="1"/>
  <c r="AF116" i="2" s="1"/>
  <c r="AE116" i="2" a="1"/>
  <c r="AE116" i="2" s="1"/>
  <c r="AD116" i="2" a="1"/>
  <c r="AD116" i="2" s="1"/>
  <c r="AC116" i="2" a="1"/>
  <c r="AC116" i="2" s="1"/>
  <c r="AB116" i="2" a="1"/>
  <c r="AB116" i="2" s="1"/>
  <c r="AM115" i="2" a="1"/>
  <c r="AM115" i="2" s="1"/>
  <c r="AL115" i="2" a="1"/>
  <c r="AL115" i="2" s="1"/>
  <c r="AK115" i="2" a="1"/>
  <c r="AK115" i="2" s="1"/>
  <c r="AJ115" i="2" a="1"/>
  <c r="AJ115" i="2" s="1"/>
  <c r="AI115" i="2" a="1"/>
  <c r="AI115" i="2" s="1"/>
  <c r="AH115" i="2" a="1"/>
  <c r="AH115" i="2" s="1"/>
  <c r="AG115" i="2" a="1"/>
  <c r="AG115" i="2" s="1"/>
  <c r="AF115" i="2" a="1"/>
  <c r="AF115" i="2" s="1"/>
  <c r="AE115" i="2" a="1"/>
  <c r="AE115" i="2" s="1"/>
  <c r="AD115" i="2" a="1"/>
  <c r="AD115" i="2" s="1"/>
  <c r="AC115" i="2" a="1"/>
  <c r="AC115" i="2" s="1"/>
  <c r="AB115" i="2" a="1"/>
  <c r="AB115" i="2" s="1"/>
  <c r="AM114" i="2" a="1"/>
  <c r="AM114" i="2" s="1"/>
  <c r="AL114" i="2" a="1"/>
  <c r="AL114" i="2" s="1"/>
  <c r="AK114" i="2" a="1"/>
  <c r="AK114" i="2" s="1"/>
  <c r="AJ114" i="2" a="1"/>
  <c r="AJ114" i="2" s="1"/>
  <c r="AI114" i="2" a="1"/>
  <c r="AI114" i="2" s="1"/>
  <c r="AH114" i="2" a="1"/>
  <c r="AH114" i="2" s="1"/>
  <c r="AG114" i="2" a="1"/>
  <c r="AG114" i="2" s="1"/>
  <c r="AF114" i="2" a="1"/>
  <c r="AF114" i="2" s="1"/>
  <c r="AE114" i="2" a="1"/>
  <c r="AE114" i="2" s="1"/>
  <c r="AD114" i="2" a="1"/>
  <c r="AD114" i="2" s="1"/>
  <c r="AC114" i="2" a="1"/>
  <c r="AC114" i="2" s="1"/>
  <c r="AB114" i="2" a="1"/>
  <c r="AB114" i="2" s="1"/>
  <c r="AM113" i="2" a="1"/>
  <c r="AM113" i="2" s="1"/>
  <c r="AL113" i="2" a="1"/>
  <c r="AL113" i="2" s="1"/>
  <c r="AK113" i="2" a="1"/>
  <c r="AK113" i="2" s="1"/>
  <c r="AJ113" i="2" a="1"/>
  <c r="AJ113" i="2" s="1"/>
  <c r="AI113" i="2" a="1"/>
  <c r="AI113" i="2" s="1"/>
  <c r="AH113" i="2" a="1"/>
  <c r="AH113" i="2" s="1"/>
  <c r="AG113" i="2" a="1"/>
  <c r="AG113" i="2" s="1"/>
  <c r="AF113" i="2" a="1"/>
  <c r="AF113" i="2" s="1"/>
  <c r="AE113" i="2" a="1"/>
  <c r="AE113" i="2" s="1"/>
  <c r="AD113" i="2" a="1"/>
  <c r="AD113" i="2" s="1"/>
  <c r="AC113" i="2" a="1"/>
  <c r="AC113" i="2" s="1"/>
  <c r="AB113" i="2" a="1"/>
  <c r="AB113" i="2" s="1"/>
  <c r="AM112" i="2" a="1"/>
  <c r="AM112" i="2" s="1"/>
  <c r="AL112" i="2" a="1"/>
  <c r="AL112" i="2" s="1"/>
  <c r="AK112" i="2" a="1"/>
  <c r="AK112" i="2" s="1"/>
  <c r="AJ112" i="2" a="1"/>
  <c r="AJ112" i="2" s="1"/>
  <c r="AI112" i="2" a="1"/>
  <c r="AI112" i="2" s="1"/>
  <c r="AH112" i="2" a="1"/>
  <c r="AH112" i="2" s="1"/>
  <c r="AG112" i="2" a="1"/>
  <c r="AG112" i="2" s="1"/>
  <c r="AF112" i="2" a="1"/>
  <c r="AF112" i="2" s="1"/>
  <c r="AE112" i="2" a="1"/>
  <c r="AE112" i="2" s="1"/>
  <c r="AD112" i="2" a="1"/>
  <c r="AD112" i="2" s="1"/>
  <c r="AC112" i="2" a="1"/>
  <c r="AC112" i="2" s="1"/>
  <c r="AB112" i="2" a="1"/>
  <c r="AB112" i="2" s="1"/>
  <c r="AM111" i="2" a="1"/>
  <c r="AM111" i="2" s="1"/>
  <c r="AL111" i="2" a="1"/>
  <c r="AL111" i="2" s="1"/>
  <c r="AK111" i="2" a="1"/>
  <c r="AK111" i="2" s="1"/>
  <c r="AJ111" i="2" a="1"/>
  <c r="AJ111" i="2" s="1"/>
  <c r="AI111" i="2" a="1"/>
  <c r="AI111" i="2" s="1"/>
  <c r="AH111" i="2" a="1"/>
  <c r="AH111" i="2" s="1"/>
  <c r="AG111" i="2" a="1"/>
  <c r="AG111" i="2" s="1"/>
  <c r="AF111" i="2" a="1"/>
  <c r="AF111" i="2" s="1"/>
  <c r="AE111" i="2" a="1"/>
  <c r="AE111" i="2" s="1"/>
  <c r="AD111" i="2" a="1"/>
  <c r="AD111" i="2" s="1"/>
  <c r="AC111" i="2" a="1"/>
  <c r="AC111" i="2" s="1"/>
  <c r="AB111" i="2" a="1"/>
  <c r="AB111" i="2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 s="1"/>
  <c r="AG109" i="2" a="1"/>
  <c r="AG109" i="2" s="1"/>
  <c r="AF109" i="2" a="1"/>
  <c r="AF109" i="2" s="1"/>
  <c r="AE109" i="2" a="1"/>
  <c r="AE109" i="2" s="1"/>
  <c r="AD109" i="2" a="1"/>
  <c r="AD109" i="2" s="1"/>
  <c r="AC109" i="2" a="1"/>
  <c r="AC109" i="2" s="1"/>
  <c r="AB109" i="2" a="1"/>
  <c r="AB109" i="2" s="1"/>
  <c r="AM108" i="2" a="1"/>
  <c r="AM108" i="2" s="1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 s="1"/>
  <c r="AE108" i="2" a="1"/>
  <c r="AE108" i="2" s="1"/>
  <c r="AD108" i="2" a="1"/>
  <c r="AD108" i="2" s="1"/>
  <c r="AC108" i="2" a="1"/>
  <c r="AC108" i="2" s="1"/>
  <c r="AB108" i="2" a="1"/>
  <c r="AB108" i="2" s="1"/>
  <c r="AM107" i="2" a="1"/>
  <c r="AM107" i="2" s="1"/>
  <c r="AL107" i="2" a="1"/>
  <c r="AL107" i="2" s="1"/>
  <c r="AK107" i="2" a="1"/>
  <c r="AK107" i="2" s="1"/>
  <c r="AJ107" i="2" a="1"/>
  <c r="AJ107" i="2" s="1"/>
  <c r="AI107" i="2" a="1"/>
  <c r="AI107" i="2" s="1"/>
  <c r="AH107" i="2" a="1"/>
  <c r="AH107" i="2" s="1"/>
  <c r="AG107" i="2" a="1"/>
  <c r="AG107" i="2" s="1"/>
  <c r="AF107" i="2" a="1"/>
  <c r="AF107" i="2" s="1"/>
  <c r="AE107" i="2" a="1"/>
  <c r="AE107" i="2" s="1"/>
  <c r="AD107" i="2" a="1"/>
  <c r="AD107" i="2" s="1"/>
  <c r="AC107" i="2" a="1"/>
  <c r="AC107" i="2" s="1"/>
  <c r="AB107" i="2" a="1"/>
  <c r="AB107" i="2" s="1"/>
  <c r="AM106" i="2" a="1"/>
  <c r="AM106" i="2" s="1"/>
  <c r="AL106" i="2" a="1"/>
  <c r="AL106" i="2" s="1"/>
  <c r="AK106" i="2" a="1"/>
  <c r="AK106" i="2" s="1"/>
  <c r="AJ106" i="2" a="1"/>
  <c r="AJ106" i="2" s="1"/>
  <c r="AI106" i="2" a="1"/>
  <c r="AI106" i="2" s="1"/>
  <c r="AH106" i="2" a="1"/>
  <c r="AH106" i="2" s="1"/>
  <c r="AG106" i="2" a="1"/>
  <c r="AG106" i="2" s="1"/>
  <c r="AF106" i="2" a="1"/>
  <c r="AF106" i="2" s="1"/>
  <c r="AE106" i="2" a="1"/>
  <c r="AE106" i="2" s="1"/>
  <c r="AD106" i="2" a="1"/>
  <c r="AD106" i="2" s="1"/>
  <c r="AC106" i="2" a="1"/>
  <c r="AC106" i="2" s="1"/>
  <c r="AB106" i="2" a="1"/>
  <c r="AB106" i="2" s="1"/>
  <c r="AM105" i="2" a="1"/>
  <c r="AM105" i="2" s="1"/>
  <c r="AL105" i="2" a="1"/>
  <c r="AL105" i="2" s="1"/>
  <c r="AK105" i="2" a="1"/>
  <c r="AK105" i="2" s="1"/>
  <c r="AJ105" i="2" a="1"/>
  <c r="AJ105" i="2" s="1"/>
  <c r="AI105" i="2" a="1"/>
  <c r="AI105" i="2" s="1"/>
  <c r="AH105" i="2" a="1"/>
  <c r="AH105" i="2" s="1"/>
  <c r="AG105" i="2" a="1"/>
  <c r="AG105" i="2" s="1"/>
  <c r="AF105" i="2" a="1"/>
  <c r="AF105" i="2" s="1"/>
  <c r="AE105" i="2" a="1"/>
  <c r="AE105" i="2" s="1"/>
  <c r="AD105" i="2" a="1"/>
  <c r="AD105" i="2" s="1"/>
  <c r="AC105" i="2" a="1"/>
  <c r="AC105" i="2" s="1"/>
  <c r="AB105" i="2" a="1"/>
  <c r="AB105" i="2" s="1"/>
  <c r="AM104" i="2" a="1"/>
  <c r="AM104" i="2" s="1"/>
  <c r="AL104" i="2" a="1"/>
  <c r="AL104" i="2" s="1"/>
  <c r="AK104" i="2" a="1"/>
  <c r="AK104" i="2" s="1"/>
  <c r="AJ104" i="2" a="1"/>
  <c r="AJ104" i="2" s="1"/>
  <c r="AI104" i="2" a="1"/>
  <c r="AI104" i="2" s="1"/>
  <c r="AH104" i="2" a="1"/>
  <c r="AH104" i="2" s="1"/>
  <c r="AG104" i="2" a="1"/>
  <c r="AG104" i="2" s="1"/>
  <c r="AF104" i="2" a="1"/>
  <c r="AF104" i="2" s="1"/>
  <c r="AE104" i="2" a="1"/>
  <c r="AE104" i="2" s="1"/>
  <c r="AD104" i="2" a="1"/>
  <c r="AD104" i="2" s="1"/>
  <c r="AC104" i="2" a="1"/>
  <c r="AC104" i="2" s="1"/>
  <c r="AB104" i="2" a="1"/>
  <c r="AB104" i="2" s="1"/>
  <c r="AM103" i="2" a="1"/>
  <c r="AM103" i="2" s="1"/>
  <c r="AL103" i="2" a="1"/>
  <c r="AL103" i="2" s="1"/>
  <c r="AK103" i="2" a="1"/>
  <c r="AK103" i="2" s="1"/>
  <c r="AJ103" i="2" a="1"/>
  <c r="AJ103" i="2" s="1"/>
  <c r="AI103" i="2" a="1"/>
  <c r="AI103" i="2" s="1"/>
  <c r="AH103" i="2" a="1"/>
  <c r="AH103" i="2" s="1"/>
  <c r="AG103" i="2" a="1"/>
  <c r="AG103" i="2" s="1"/>
  <c r="AF103" i="2" a="1"/>
  <c r="AF103" i="2" s="1"/>
  <c r="AE103" i="2" a="1"/>
  <c r="AE103" i="2" s="1"/>
  <c r="AD103" i="2" a="1"/>
  <c r="AD103" i="2" s="1"/>
  <c r="AC103" i="2" a="1"/>
  <c r="AC103" i="2" s="1"/>
  <c r="AB103" i="2" a="1"/>
  <c r="AB103" i="2" s="1"/>
  <c r="AM102" i="2" a="1"/>
  <c r="AM102" i="2" s="1"/>
  <c r="AL102" i="2" a="1"/>
  <c r="AL102" i="2" s="1"/>
  <c r="AK102" i="2" a="1"/>
  <c r="AK102" i="2" s="1"/>
  <c r="AJ102" i="2" a="1"/>
  <c r="AJ102" i="2" s="1"/>
  <c r="AI102" i="2" a="1"/>
  <c r="AI102" i="2" s="1"/>
  <c r="AH102" i="2" a="1"/>
  <c r="AH102" i="2" s="1"/>
  <c r="AG102" i="2" a="1"/>
  <c r="AG102" i="2" s="1"/>
  <c r="AF102" i="2" a="1"/>
  <c r="AF102" i="2" s="1"/>
  <c r="AE102" i="2" a="1"/>
  <c r="AE102" i="2" s="1"/>
  <c r="AD102" i="2" a="1"/>
  <c r="AD102" i="2" s="1"/>
  <c r="AC102" i="2" a="1"/>
  <c r="AC102" i="2" s="1"/>
  <c r="AB102" i="2" a="1"/>
  <c r="AB102" i="2" s="1"/>
  <c r="AM96" i="2" a="1"/>
  <c r="AM96" i="2" s="1"/>
  <c r="AL96" i="2" a="1"/>
  <c r="AL96" i="2" s="1"/>
  <c r="AK96" i="2" a="1"/>
  <c r="AK96" i="2" s="1"/>
  <c r="AJ96" i="2" a="1"/>
  <c r="AJ96" i="2" s="1"/>
  <c r="AI96" i="2" a="1"/>
  <c r="AI96" i="2" s="1"/>
  <c r="AH96" i="2" a="1"/>
  <c r="AH96" i="2" s="1"/>
  <c r="AG96" i="2" a="1"/>
  <c r="AG96" i="2" s="1"/>
  <c r="AF96" i="2" a="1"/>
  <c r="AF96" i="2" s="1"/>
  <c r="B45" i="10" s="1"/>
  <c r="AE96" i="2" a="1"/>
  <c r="AE96" i="2" s="1"/>
  <c r="AD96" i="2" a="1"/>
  <c r="AD96" i="2" s="1"/>
  <c r="AC96" i="2" a="1"/>
  <c r="AC96" i="2" s="1"/>
  <c r="AB96" i="2" a="1"/>
  <c r="AB96" i="2" s="1"/>
  <c r="AM95" i="2" a="1"/>
  <c r="AM95" i="2" s="1"/>
  <c r="AL95" i="2" a="1"/>
  <c r="AL95" i="2" s="1"/>
  <c r="AK95" i="2" a="1"/>
  <c r="AK95" i="2" s="1"/>
  <c r="AJ95" i="2" a="1"/>
  <c r="AJ95" i="2" s="1"/>
  <c r="AI95" i="2" a="1"/>
  <c r="AI95" i="2" s="1"/>
  <c r="AH95" i="2" a="1"/>
  <c r="AH95" i="2" s="1"/>
  <c r="AG95" i="2" a="1"/>
  <c r="AG95" i="2" s="1"/>
  <c r="AF95" i="2" a="1"/>
  <c r="AF95" i="2" s="1"/>
  <c r="AE95" i="2" a="1"/>
  <c r="AE95" i="2" s="1"/>
  <c r="AD95" i="2" a="1"/>
  <c r="AD95" i="2" s="1"/>
  <c r="AC95" i="2" a="1"/>
  <c r="AC95" i="2" s="1"/>
  <c r="AB95" i="2" a="1"/>
  <c r="AB95" i="2" s="1"/>
  <c r="AM94" i="2" a="1"/>
  <c r="AM94" i="2" s="1"/>
  <c r="AL94" i="2" a="1"/>
  <c r="AL94" i="2" s="1"/>
  <c r="AK94" i="2" a="1"/>
  <c r="AK94" i="2" s="1"/>
  <c r="AJ94" i="2" a="1"/>
  <c r="AJ94" i="2" s="1"/>
  <c r="AI94" i="2" a="1"/>
  <c r="AI94" i="2" s="1"/>
  <c r="AH94" i="2" a="1"/>
  <c r="AH94" i="2" s="1"/>
  <c r="AG94" i="2" a="1"/>
  <c r="AG94" i="2" s="1"/>
  <c r="AF94" i="2" a="1"/>
  <c r="AF94" i="2" s="1"/>
  <c r="AE94" i="2" a="1"/>
  <c r="AE94" i="2" s="1"/>
  <c r="AD94" i="2" a="1"/>
  <c r="AD94" i="2" s="1"/>
  <c r="AC94" i="2" a="1"/>
  <c r="AC94" i="2" s="1"/>
  <c r="AB94" i="2" a="1"/>
  <c r="AB94" i="2" s="1"/>
  <c r="AM93" i="2" a="1"/>
  <c r="AM93" i="2" s="1"/>
  <c r="AL93" i="2" a="1"/>
  <c r="AL93" i="2" s="1"/>
  <c r="AK93" i="2" a="1"/>
  <c r="AK93" i="2" s="1"/>
  <c r="AJ93" i="2" a="1"/>
  <c r="AJ93" i="2" s="1"/>
  <c r="AI93" i="2" a="1"/>
  <c r="AI93" i="2" s="1"/>
  <c r="AH93" i="2" a="1"/>
  <c r="AH93" i="2" s="1"/>
  <c r="AG93" i="2" a="1"/>
  <c r="AG93" i="2" s="1"/>
  <c r="AF93" i="2" a="1"/>
  <c r="AF93" i="2" s="1"/>
  <c r="AE93" i="2" a="1"/>
  <c r="AE93" i="2" s="1"/>
  <c r="AD93" i="2" a="1"/>
  <c r="AD93" i="2" s="1"/>
  <c r="AC93" i="2" a="1"/>
  <c r="AC93" i="2" s="1"/>
  <c r="AB93" i="2" a="1"/>
  <c r="AB93" i="2" s="1"/>
  <c r="AM92" i="2" a="1"/>
  <c r="AM92" i="2" s="1"/>
  <c r="AL92" i="2" a="1"/>
  <c r="AL92" i="2" s="1"/>
  <c r="AK92" i="2" a="1"/>
  <c r="AK92" i="2" s="1"/>
  <c r="AJ92" i="2" a="1"/>
  <c r="AJ92" i="2" s="1"/>
  <c r="AI92" i="2" a="1"/>
  <c r="AI92" i="2" s="1"/>
  <c r="AH92" i="2" a="1"/>
  <c r="AH92" i="2" s="1"/>
  <c r="AG92" i="2" a="1"/>
  <c r="AG92" i="2" s="1"/>
  <c r="AF92" i="2" a="1"/>
  <c r="AF92" i="2" s="1"/>
  <c r="AE92" i="2" a="1"/>
  <c r="AE92" i="2" s="1"/>
  <c r="AD92" i="2" a="1"/>
  <c r="AD92" i="2" s="1"/>
  <c r="AC92" i="2" a="1"/>
  <c r="AC92" i="2" s="1"/>
  <c r="AB92" i="2" a="1"/>
  <c r="AB92" i="2" s="1"/>
  <c r="AM91" i="2" a="1"/>
  <c r="AM91" i="2" s="1"/>
  <c r="AL91" i="2" a="1"/>
  <c r="AL91" i="2" s="1"/>
  <c r="AK91" i="2" a="1"/>
  <c r="AK91" i="2" s="1"/>
  <c r="AJ91" i="2" a="1"/>
  <c r="AJ91" i="2" s="1"/>
  <c r="AI91" i="2" a="1"/>
  <c r="AI91" i="2" s="1"/>
  <c r="AH91" i="2" a="1"/>
  <c r="AH91" i="2" s="1"/>
  <c r="AG91" i="2" a="1"/>
  <c r="AG91" i="2" s="1"/>
  <c r="AF91" i="2" a="1"/>
  <c r="AF91" i="2" s="1"/>
  <c r="AE91" i="2" a="1"/>
  <c r="AE91" i="2" s="1"/>
  <c r="AD91" i="2" a="1"/>
  <c r="AD91" i="2" s="1"/>
  <c r="AC91" i="2" a="1"/>
  <c r="AC91" i="2" s="1"/>
  <c r="AB91" i="2" a="1"/>
  <c r="AB91" i="2" s="1"/>
  <c r="AM90" i="2" a="1"/>
  <c r="AM90" i="2" s="1"/>
  <c r="AL90" i="2" a="1"/>
  <c r="AL90" i="2" s="1"/>
  <c r="AK90" i="2" a="1"/>
  <c r="AK90" i="2" s="1"/>
  <c r="AJ90" i="2" a="1"/>
  <c r="AJ90" i="2" s="1"/>
  <c r="AI90" i="2" a="1"/>
  <c r="AI90" i="2" s="1"/>
  <c r="AH90" i="2" a="1"/>
  <c r="AH90" i="2" s="1"/>
  <c r="AG90" i="2" a="1"/>
  <c r="AG90" i="2" s="1"/>
  <c r="AF90" i="2" a="1"/>
  <c r="AF90" i="2" s="1"/>
  <c r="AE90" i="2" a="1"/>
  <c r="AE90" i="2" s="1"/>
  <c r="AD90" i="2" a="1"/>
  <c r="AD90" i="2" s="1"/>
  <c r="AC90" i="2" a="1"/>
  <c r="AC90" i="2" s="1"/>
  <c r="AB90" i="2" a="1"/>
  <c r="AB90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 s="1"/>
  <c r="AE89" i="2" a="1"/>
  <c r="AE89" i="2" s="1"/>
  <c r="AD89" i="2" a="1"/>
  <c r="AD89" i="2" s="1"/>
  <c r="AC89" i="2" a="1"/>
  <c r="AC89" i="2" s="1"/>
  <c r="AB89" i="2" a="1"/>
  <c r="AB89" i="2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AD88" i="2" a="1"/>
  <c r="AD88" i="2" s="1"/>
  <c r="AC88" i="2" a="1"/>
  <c r="AC88" i="2" s="1"/>
  <c r="AB88" i="2" a="1"/>
  <c r="AB88" i="2" s="1"/>
  <c r="AM87" i="2" a="1"/>
  <c r="AM87" i="2" s="1"/>
  <c r="AL87" i="2" a="1"/>
  <c r="AL87" i="2" s="1"/>
  <c r="AK87" i="2" a="1"/>
  <c r="AK87" i="2" s="1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M86" i="2" a="1"/>
  <c r="AM86" i="2" s="1"/>
  <c r="AL86" i="2" a="1"/>
  <c r="AL86" i="2" s="1"/>
  <c r="AK86" i="2" a="1"/>
  <c r="AK86" i="2" s="1"/>
  <c r="AJ86" i="2" a="1"/>
  <c r="AJ86" i="2" s="1"/>
  <c r="AI86" i="2" a="1"/>
  <c r="AI86" i="2" s="1"/>
  <c r="AH86" i="2" a="1"/>
  <c r="AH86" i="2" s="1"/>
  <c r="AG86" i="2" a="1"/>
  <c r="AG86" i="2" s="1"/>
  <c r="AF86" i="2" a="1"/>
  <c r="AF86" i="2" s="1"/>
  <c r="AE86" i="2" a="1"/>
  <c r="AE86" i="2" s="1"/>
  <c r="AD86" i="2" a="1"/>
  <c r="AD86" i="2" s="1"/>
  <c r="AC86" i="2" a="1"/>
  <c r="AC86" i="2" s="1"/>
  <c r="AB86" i="2" a="1"/>
  <c r="AB86" i="2" s="1"/>
  <c r="AM85" i="2" a="1"/>
  <c r="AM85" i="2" s="1"/>
  <c r="AL85" i="2" a="1"/>
  <c r="AL85" i="2" s="1"/>
  <c r="AK85" i="2" a="1"/>
  <c r="AK85" i="2" s="1"/>
  <c r="AJ85" i="2" a="1"/>
  <c r="AJ85" i="2" s="1"/>
  <c r="AI85" i="2" a="1"/>
  <c r="AI85" i="2" s="1"/>
  <c r="AH85" i="2" a="1"/>
  <c r="AH85" i="2" s="1"/>
  <c r="AG85" i="2" a="1"/>
  <c r="AG85" i="2" s="1"/>
  <c r="AF85" i="2" a="1"/>
  <c r="AF85" i="2" s="1"/>
  <c r="AE85" i="2" a="1"/>
  <c r="AE85" i="2" s="1"/>
  <c r="AD85" i="2" a="1"/>
  <c r="AD85" i="2" s="1"/>
  <c r="AC85" i="2" a="1"/>
  <c r="AC85" i="2" s="1"/>
  <c r="AB85" i="2" a="1"/>
  <c r="AB85" i="2" s="1"/>
  <c r="AM84" i="2" a="1"/>
  <c r="AM84" i="2" s="1"/>
  <c r="AL84" i="2" a="1"/>
  <c r="AL84" i="2" s="1"/>
  <c r="AK84" i="2" a="1"/>
  <c r="AK84" i="2" s="1"/>
  <c r="AJ84" i="2" a="1"/>
  <c r="AJ84" i="2" s="1"/>
  <c r="AI84" i="2" a="1"/>
  <c r="AI84" i="2" s="1"/>
  <c r="AH84" i="2" a="1"/>
  <c r="AH84" i="2" s="1"/>
  <c r="AG84" i="2" a="1"/>
  <c r="AG84" i="2" s="1"/>
  <c r="AF84" i="2" a="1"/>
  <c r="AF84" i="2" s="1"/>
  <c r="AE84" i="2" a="1"/>
  <c r="AE84" i="2" s="1"/>
  <c r="AD84" i="2" a="1"/>
  <c r="AD84" i="2" s="1"/>
  <c r="AC84" i="2" a="1"/>
  <c r="AC84" i="2" s="1"/>
  <c r="AB84" i="2" a="1"/>
  <c r="AB84" i="2" s="1"/>
  <c r="AM83" i="2" a="1"/>
  <c r="AM83" i="2" s="1"/>
  <c r="AL83" i="2" a="1"/>
  <c r="AL83" i="2" s="1"/>
  <c r="AK83" i="2" a="1"/>
  <c r="AK83" i="2" s="1"/>
  <c r="AJ83" i="2" a="1"/>
  <c r="AJ83" i="2" s="1"/>
  <c r="AI83" i="2" a="1"/>
  <c r="AI83" i="2" s="1"/>
  <c r="AH83" i="2" a="1"/>
  <c r="AH83" i="2" s="1"/>
  <c r="AG83" i="2" a="1"/>
  <c r="AG83" i="2" s="1"/>
  <c r="AF83" i="2" a="1"/>
  <c r="AF83" i="2" s="1"/>
  <c r="AE83" i="2" a="1"/>
  <c r="AE83" i="2" s="1"/>
  <c r="AD83" i="2" a="1"/>
  <c r="AD83" i="2" s="1"/>
  <c r="AC83" i="2" a="1"/>
  <c r="AC83" i="2" s="1"/>
  <c r="AB83" i="2" a="1"/>
  <c r="AB83" i="2" s="1"/>
  <c r="AM82" i="2" a="1"/>
  <c r="AM82" i="2" s="1"/>
  <c r="AL82" i="2" a="1"/>
  <c r="AL82" i="2" s="1"/>
  <c r="AK82" i="2" a="1"/>
  <c r="AK82" i="2" s="1"/>
  <c r="AJ82" i="2" a="1"/>
  <c r="AJ82" i="2" s="1"/>
  <c r="AI82" i="2" a="1"/>
  <c r="AI82" i="2" s="1"/>
  <c r="AH82" i="2" a="1"/>
  <c r="AH82" i="2" s="1"/>
  <c r="AG82" i="2" a="1"/>
  <c r="AG82" i="2" s="1"/>
  <c r="AF82" i="2" a="1"/>
  <c r="AF82" i="2" s="1"/>
  <c r="AE82" i="2" a="1"/>
  <c r="AE82" i="2" s="1"/>
  <c r="AD82" i="2" a="1"/>
  <c r="AD82" i="2" s="1"/>
  <c r="AC82" i="2" a="1"/>
  <c r="AC82" i="2" s="1"/>
  <c r="AB82" i="2" a="1"/>
  <c r="AB82" i="2" s="1"/>
  <c r="AM81" i="2" a="1"/>
  <c r="AM81" i="2" s="1"/>
  <c r="AL81" i="2" a="1"/>
  <c r="AL81" i="2" s="1"/>
  <c r="AK81" i="2" a="1"/>
  <c r="AK81" i="2" s="1"/>
  <c r="AJ81" i="2" a="1"/>
  <c r="AJ81" i="2" s="1"/>
  <c r="AI81" i="2" a="1"/>
  <c r="AI81" i="2" s="1"/>
  <c r="AH81" i="2" a="1"/>
  <c r="AH81" i="2" s="1"/>
  <c r="AG81" i="2" a="1"/>
  <c r="AG81" i="2" s="1"/>
  <c r="AF81" i="2" a="1"/>
  <c r="AF81" i="2" s="1"/>
  <c r="AE81" i="2" a="1"/>
  <c r="AE81" i="2" s="1"/>
  <c r="AD81" i="2" a="1"/>
  <c r="AD81" i="2" s="1"/>
  <c r="AC81" i="2" a="1"/>
  <c r="AC81" i="2" s="1"/>
  <c r="AB81" i="2" a="1"/>
  <c r="AB81" i="2" s="1"/>
  <c r="AM75" i="2" a="1"/>
  <c r="AM75" i="2" s="1"/>
  <c r="AL75" i="2" a="1"/>
  <c r="AL75" i="2" s="1"/>
  <c r="AK75" i="2" a="1"/>
  <c r="AK75" i="2" s="1"/>
  <c r="AJ75" i="2" a="1"/>
  <c r="AJ75" i="2" s="1"/>
  <c r="AI75" i="2" a="1"/>
  <c r="AI75" i="2" s="1"/>
  <c r="AH75" i="2" a="1"/>
  <c r="AH75" i="2" s="1"/>
  <c r="AG75" i="2" a="1"/>
  <c r="AG75" i="2" s="1"/>
  <c r="AF75" i="2" a="1"/>
  <c r="AF75" i="2" s="1"/>
  <c r="AE75" i="2" a="1"/>
  <c r="AE75" i="2" s="1"/>
  <c r="AD75" i="2" a="1"/>
  <c r="AD75" i="2" s="1"/>
  <c r="AC75" i="2" a="1"/>
  <c r="AC75" i="2" s="1"/>
  <c r="AB75" i="2" a="1"/>
  <c r="AB75" i="2" s="1"/>
  <c r="AM74" i="2" a="1"/>
  <c r="AM74" i="2" s="1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 s="1"/>
  <c r="AF74" i="2" a="1"/>
  <c r="AF74" i="2" s="1"/>
  <c r="AE74" i="2" a="1"/>
  <c r="AE74" i="2" s="1"/>
  <c r="AD74" i="2" a="1"/>
  <c r="AD74" i="2" s="1"/>
  <c r="AC74" i="2" a="1"/>
  <c r="AC74" i="2" s="1"/>
  <c r="AB74" i="2" a="1"/>
  <c r="AB74" i="2" s="1"/>
  <c r="AM73" i="2" a="1"/>
  <c r="AM73" i="2" s="1"/>
  <c r="AL73" i="2" a="1"/>
  <c r="AL73" i="2" s="1"/>
  <c r="AK73" i="2" a="1"/>
  <c r="AK73" i="2" s="1"/>
  <c r="AJ73" i="2" a="1"/>
  <c r="AJ73" i="2" s="1"/>
  <c r="AI73" i="2" a="1"/>
  <c r="AI73" i="2" s="1"/>
  <c r="AH73" i="2" a="1"/>
  <c r="AH73" i="2" s="1"/>
  <c r="AG73" i="2" a="1"/>
  <c r="AG73" i="2" s="1"/>
  <c r="AF73" i="2" a="1"/>
  <c r="AF73" i="2" s="1"/>
  <c r="AE73" i="2" a="1"/>
  <c r="AE73" i="2" s="1"/>
  <c r="AD73" i="2" a="1"/>
  <c r="AD73" i="2" s="1"/>
  <c r="AC73" i="2" a="1"/>
  <c r="AC73" i="2" s="1"/>
  <c r="AB73" i="2" a="1"/>
  <c r="AB73" i="2" s="1"/>
  <c r="AM72" i="2" a="1"/>
  <c r="AM72" i="2" s="1"/>
  <c r="AL72" i="2" a="1"/>
  <c r="AL72" i="2" s="1"/>
  <c r="AK72" i="2" a="1"/>
  <c r="AK72" i="2" s="1"/>
  <c r="AJ72" i="2" a="1"/>
  <c r="AJ72" i="2" s="1"/>
  <c r="AI72" i="2" a="1"/>
  <c r="AI72" i="2" s="1"/>
  <c r="AH72" i="2" a="1"/>
  <c r="AH72" i="2" s="1"/>
  <c r="AG72" i="2" a="1"/>
  <c r="AG72" i="2" s="1"/>
  <c r="AF72" i="2" a="1"/>
  <c r="AF72" i="2" s="1"/>
  <c r="AE72" i="2" a="1"/>
  <c r="AE72" i="2" s="1"/>
  <c r="AD72" i="2" a="1"/>
  <c r="AD72" i="2" s="1"/>
  <c r="AC72" i="2" a="1"/>
  <c r="AC72" i="2" s="1"/>
  <c r="AB72" i="2" a="1"/>
  <c r="AB72" i="2" s="1"/>
  <c r="AM71" i="2" a="1"/>
  <c r="AM71" i="2" s="1"/>
  <c r="AL71" i="2" a="1"/>
  <c r="AL71" i="2" s="1"/>
  <c r="AK71" i="2" a="1"/>
  <c r="AK71" i="2" s="1"/>
  <c r="AJ71" i="2" a="1"/>
  <c r="AJ71" i="2" s="1"/>
  <c r="AI71" i="2" a="1"/>
  <c r="AI71" i="2" s="1"/>
  <c r="AH71" i="2" a="1"/>
  <c r="AH71" i="2" s="1"/>
  <c r="AG71" i="2" a="1"/>
  <c r="AG71" i="2" s="1"/>
  <c r="AF71" i="2" a="1"/>
  <c r="AF71" i="2" s="1"/>
  <c r="AE71" i="2" a="1"/>
  <c r="AE71" i="2" s="1"/>
  <c r="AD71" i="2" a="1"/>
  <c r="AD71" i="2" s="1"/>
  <c r="AC71" i="2" a="1"/>
  <c r="AC71" i="2" s="1"/>
  <c r="AB71" i="2" a="1"/>
  <c r="AB71" i="2" s="1"/>
  <c r="AM70" i="2" a="1"/>
  <c r="AM70" i="2" s="1"/>
  <c r="AL70" i="2" a="1"/>
  <c r="AL70" i="2" s="1"/>
  <c r="AK70" i="2" a="1"/>
  <c r="AK70" i="2" s="1"/>
  <c r="AJ70" i="2" a="1"/>
  <c r="AJ70" i="2" s="1"/>
  <c r="AI70" i="2" a="1"/>
  <c r="AI70" i="2" s="1"/>
  <c r="AH70" i="2" a="1"/>
  <c r="AH70" i="2" s="1"/>
  <c r="AG70" i="2" a="1"/>
  <c r="AG70" i="2" s="1"/>
  <c r="AF70" i="2" a="1"/>
  <c r="AF70" i="2" s="1"/>
  <c r="AE70" i="2" a="1"/>
  <c r="AE70" i="2" s="1"/>
  <c r="AD70" i="2" a="1"/>
  <c r="AD70" i="2" s="1"/>
  <c r="AC70" i="2" a="1"/>
  <c r="AC70" i="2" s="1"/>
  <c r="AB70" i="2" a="1"/>
  <c r="AB70" i="2" s="1"/>
  <c r="AM69" i="2" a="1"/>
  <c r="AM69" i="2" s="1"/>
  <c r="AL69" i="2" a="1"/>
  <c r="AL69" i="2" s="1"/>
  <c r="AK69" i="2" a="1"/>
  <c r="AK69" i="2" s="1"/>
  <c r="AJ69" i="2" a="1"/>
  <c r="AJ69" i="2" s="1"/>
  <c r="AI69" i="2" a="1"/>
  <c r="AI69" i="2" s="1"/>
  <c r="AH69" i="2" a="1"/>
  <c r="AH69" i="2" s="1"/>
  <c r="AG69" i="2" a="1"/>
  <c r="AG69" i="2" s="1"/>
  <c r="AF69" i="2" a="1"/>
  <c r="AF69" i="2" s="1"/>
  <c r="AE69" i="2" a="1"/>
  <c r="AE69" i="2" s="1"/>
  <c r="AD69" i="2" a="1"/>
  <c r="AD69" i="2" s="1"/>
  <c r="AC69" i="2" a="1"/>
  <c r="AC69" i="2" s="1"/>
  <c r="AB69" i="2" a="1"/>
  <c r="AB69" i="2" s="1"/>
  <c r="AM68" i="2" a="1"/>
  <c r="AM68" i="2" s="1"/>
  <c r="AL68" i="2" a="1"/>
  <c r="AL68" i="2" s="1"/>
  <c r="AK68" i="2" a="1"/>
  <c r="AK68" i="2" s="1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 s="1"/>
  <c r="AD68" i="2" a="1"/>
  <c r="AD68" i="2" s="1"/>
  <c r="AC68" i="2" a="1"/>
  <c r="AC68" i="2" s="1"/>
  <c r="AB68" i="2" a="1"/>
  <c r="AB68" i="2" s="1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 s="1"/>
  <c r="AF67" i="2" a="1"/>
  <c r="AF67" i="2" s="1"/>
  <c r="AE67" i="2" a="1"/>
  <c r="AE67" i="2" s="1"/>
  <c r="AD67" i="2" a="1"/>
  <c r="AD67" i="2" s="1"/>
  <c r="AC67" i="2" a="1"/>
  <c r="AC67" i="2" s="1"/>
  <c r="AB67" i="2" a="1"/>
  <c r="AB67" i="2" s="1"/>
  <c r="AM66" i="2" a="1"/>
  <c r="AM66" i="2" s="1"/>
  <c r="AL66" i="2" a="1"/>
  <c r="AL66" i="2" s="1"/>
  <c r="AK66" i="2" a="1"/>
  <c r="AK66" i="2" s="1"/>
  <c r="AJ66" i="2" a="1"/>
  <c r="AJ66" i="2" s="1"/>
  <c r="AI66" i="2" a="1"/>
  <c r="AI66" i="2" s="1"/>
  <c r="AH66" i="2" a="1"/>
  <c r="AH66" i="2" s="1"/>
  <c r="AG66" i="2" a="1"/>
  <c r="AG66" i="2" s="1"/>
  <c r="AF66" i="2" a="1"/>
  <c r="AF66" i="2" s="1"/>
  <c r="AE66" i="2" a="1"/>
  <c r="AE66" i="2" s="1"/>
  <c r="AD66" i="2" a="1"/>
  <c r="AD66" i="2" s="1"/>
  <c r="AC66" i="2" a="1"/>
  <c r="AC66" i="2" s="1"/>
  <c r="AB66" i="2" a="1"/>
  <c r="AB66" i="2" s="1"/>
  <c r="AM65" i="2" a="1"/>
  <c r="AM65" i="2" s="1"/>
  <c r="AL65" i="2" a="1"/>
  <c r="AL65" i="2" s="1"/>
  <c r="AK65" i="2" a="1"/>
  <c r="AK65" i="2" s="1"/>
  <c r="AJ65" i="2" a="1"/>
  <c r="AJ65" i="2" s="1"/>
  <c r="AI65" i="2" a="1"/>
  <c r="AI65" i="2" s="1"/>
  <c r="AH65" i="2" a="1"/>
  <c r="AH65" i="2" s="1"/>
  <c r="AG65" i="2" a="1"/>
  <c r="AG65" i="2" s="1"/>
  <c r="AF65" i="2" a="1"/>
  <c r="AF65" i="2" s="1"/>
  <c r="AE65" i="2" a="1"/>
  <c r="AE65" i="2" s="1"/>
  <c r="AD65" i="2" a="1"/>
  <c r="AD65" i="2" s="1"/>
  <c r="AC65" i="2" a="1"/>
  <c r="AC65" i="2" s="1"/>
  <c r="AB65" i="2" a="1"/>
  <c r="AB65" i="2" s="1"/>
  <c r="AM64" i="2" a="1"/>
  <c r="AM64" i="2" s="1"/>
  <c r="AL64" i="2" a="1"/>
  <c r="AL64" i="2" s="1"/>
  <c r="AK64" i="2" a="1"/>
  <c r="AK64" i="2" s="1"/>
  <c r="AJ64" i="2" a="1"/>
  <c r="AJ64" i="2" s="1"/>
  <c r="AI64" i="2" a="1"/>
  <c r="AI64" i="2" s="1"/>
  <c r="AH64" i="2" a="1"/>
  <c r="AH64" i="2" s="1"/>
  <c r="AG64" i="2" a="1"/>
  <c r="AG64" i="2" s="1"/>
  <c r="AF64" i="2" a="1"/>
  <c r="AF64" i="2" s="1"/>
  <c r="AE64" i="2" a="1"/>
  <c r="AE64" i="2" s="1"/>
  <c r="AD64" i="2" a="1"/>
  <c r="AD64" i="2" s="1"/>
  <c r="AC64" i="2" a="1"/>
  <c r="AC64" i="2" s="1"/>
  <c r="AB64" i="2" a="1"/>
  <c r="AB64" i="2" s="1"/>
  <c r="AM63" i="2" a="1"/>
  <c r="AM63" i="2" s="1"/>
  <c r="AL63" i="2" a="1"/>
  <c r="AL63" i="2" s="1"/>
  <c r="AK63" i="2" a="1"/>
  <c r="AK63" i="2" s="1"/>
  <c r="AJ63" i="2" a="1"/>
  <c r="AJ63" i="2" s="1"/>
  <c r="AI63" i="2" a="1"/>
  <c r="AI63" i="2" s="1"/>
  <c r="AH63" i="2" a="1"/>
  <c r="AH63" i="2" s="1"/>
  <c r="AG63" i="2" a="1"/>
  <c r="AG63" i="2" s="1"/>
  <c r="AF63" i="2" a="1"/>
  <c r="AF63" i="2" s="1"/>
  <c r="AE63" i="2" a="1"/>
  <c r="AE63" i="2" s="1"/>
  <c r="AD63" i="2" a="1"/>
  <c r="AD63" i="2" s="1"/>
  <c r="AC63" i="2" a="1"/>
  <c r="AC63" i="2" s="1"/>
  <c r="AB63" i="2" a="1"/>
  <c r="AB63" i="2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 s="1"/>
  <c r="AE62" i="2" a="1"/>
  <c r="AE62" i="2" s="1"/>
  <c r="AD62" i="2" a="1"/>
  <c r="AD62" i="2" s="1"/>
  <c r="AC62" i="2" a="1"/>
  <c r="AC62" i="2" s="1"/>
  <c r="AB62" i="2" a="1"/>
  <c r="AB62" i="2" s="1"/>
  <c r="AM61" i="2" a="1"/>
  <c r="AM61" i="2" s="1"/>
  <c r="AL61" i="2" a="1"/>
  <c r="AL61" i="2" s="1"/>
  <c r="AK61" i="2" a="1"/>
  <c r="AK61" i="2" s="1"/>
  <c r="AJ61" i="2" a="1"/>
  <c r="AJ61" i="2" s="1"/>
  <c r="AI61" i="2" a="1"/>
  <c r="AI61" i="2" s="1"/>
  <c r="AH61" i="2" a="1"/>
  <c r="AH61" i="2" s="1"/>
  <c r="AG61" i="2" a="1"/>
  <c r="AG61" i="2" s="1"/>
  <c r="AF61" i="2" a="1"/>
  <c r="AF61" i="2" s="1"/>
  <c r="AE61" i="2" a="1"/>
  <c r="AE61" i="2" s="1"/>
  <c r="AD61" i="2" a="1"/>
  <c r="AD61" i="2" s="1"/>
  <c r="AC61" i="2" a="1"/>
  <c r="AC61" i="2" s="1"/>
  <c r="AB61" i="2" a="1"/>
  <c r="AB61" i="2" s="1"/>
  <c r="AM60" i="2" a="1"/>
  <c r="AM60" i="2" s="1"/>
  <c r="AL60" i="2" a="1"/>
  <c r="AL60" i="2" s="1"/>
  <c r="AK60" i="2" a="1"/>
  <c r="AK60" i="2" s="1"/>
  <c r="AJ60" i="2" a="1"/>
  <c r="AJ60" i="2" s="1"/>
  <c r="AI60" i="2" a="1"/>
  <c r="AI60" i="2" s="1"/>
  <c r="AH60" i="2" a="1"/>
  <c r="AH60" i="2" s="1"/>
  <c r="AG60" i="2" a="1"/>
  <c r="AG60" i="2" s="1"/>
  <c r="AF60" i="2" a="1"/>
  <c r="AF60" i="2" s="1"/>
  <c r="AE60" i="2" a="1"/>
  <c r="AE60" i="2" s="1"/>
  <c r="AD60" i="2" a="1"/>
  <c r="AD60" i="2" s="1"/>
  <c r="AC60" i="2" a="1"/>
  <c r="AC60" i="2" s="1"/>
  <c r="AB60" i="2" a="1"/>
  <c r="AB60" i="2" s="1"/>
  <c r="AM57" i="2" a="1"/>
  <c r="AM57" i="2" s="1"/>
  <c r="AL57" i="2" a="1"/>
  <c r="AL57" i="2" s="1"/>
  <c r="AK57" i="2" a="1"/>
  <c r="AK57" i="2" s="1"/>
  <c r="AJ57" i="2" a="1"/>
  <c r="AJ57" i="2" s="1"/>
  <c r="AI57" i="2" a="1"/>
  <c r="AI57" i="2" s="1"/>
  <c r="AH57" i="2" a="1"/>
  <c r="AH57" i="2" s="1"/>
  <c r="AG57" i="2" a="1"/>
  <c r="AG57" i="2" s="1"/>
  <c r="AF57" i="2" a="1"/>
  <c r="AF57" i="2" s="1"/>
  <c r="AE57" i="2" a="1"/>
  <c r="AE57" i="2" s="1"/>
  <c r="AD57" i="2" a="1"/>
  <c r="AD57" i="2" s="1"/>
  <c r="AC57" i="2" a="1"/>
  <c r="AC57" i="2" s="1"/>
  <c r="AB57" i="2" a="1"/>
  <c r="AB57" i="2" s="1"/>
  <c r="AM56" i="2" a="1"/>
  <c r="AM56" i="2" s="1"/>
  <c r="AL56" i="2" a="1"/>
  <c r="AL56" i="2" s="1"/>
  <c r="AK56" i="2" a="1"/>
  <c r="AK56" i="2" s="1"/>
  <c r="AJ56" i="2" a="1"/>
  <c r="AJ56" i="2" s="1"/>
  <c r="AI56" i="2" a="1"/>
  <c r="AI56" i="2" s="1"/>
  <c r="AH56" i="2" a="1"/>
  <c r="AH56" i="2" s="1"/>
  <c r="AG56" i="2" a="1"/>
  <c r="AG56" i="2" s="1"/>
  <c r="AF56" i="2" a="1"/>
  <c r="AF56" i="2" s="1"/>
  <c r="AE56" i="2" a="1"/>
  <c r="AE56" i="2" s="1"/>
  <c r="AD56" i="2" a="1"/>
  <c r="AD56" i="2" s="1"/>
  <c r="AC56" i="2" a="1"/>
  <c r="AC56" i="2" s="1"/>
  <c r="AB56" i="2" a="1"/>
  <c r="AB56" i="2" s="1"/>
  <c r="AM55" i="2" a="1"/>
  <c r="AM55" i="2" s="1"/>
  <c r="AL55" i="2" a="1"/>
  <c r="AL55" i="2" s="1"/>
  <c r="AK55" i="2" a="1"/>
  <c r="AK55" i="2" s="1"/>
  <c r="AJ55" i="2" a="1"/>
  <c r="AJ55" i="2" s="1"/>
  <c r="AI55" i="2" a="1"/>
  <c r="AI55" i="2" s="1"/>
  <c r="AH55" i="2" a="1"/>
  <c r="AH55" i="2" s="1"/>
  <c r="AG55" i="2" a="1"/>
  <c r="AG55" i="2" s="1"/>
  <c r="AF55" i="2" a="1"/>
  <c r="AF55" i="2" s="1"/>
  <c r="AE55" i="2" a="1"/>
  <c r="AE55" i="2" s="1"/>
  <c r="AD55" i="2" a="1"/>
  <c r="AD55" i="2" s="1"/>
  <c r="AC55" i="2" a="1"/>
  <c r="AC55" i="2" s="1"/>
  <c r="AB55" i="2" a="1"/>
  <c r="AB55" i="2" s="1"/>
  <c r="AM54" i="2" a="1"/>
  <c r="AM54" i="2" s="1"/>
  <c r="AL54" i="2" a="1"/>
  <c r="AL54" i="2" s="1"/>
  <c r="AK54" i="2" a="1"/>
  <c r="AK54" i="2" s="1"/>
  <c r="AJ54" i="2" a="1"/>
  <c r="AJ54" i="2" s="1"/>
  <c r="AI54" i="2" a="1"/>
  <c r="AI54" i="2" s="1"/>
  <c r="AH54" i="2" a="1"/>
  <c r="AH54" i="2" s="1"/>
  <c r="AG54" i="2" a="1"/>
  <c r="AG54" i="2" s="1"/>
  <c r="AF54" i="2" a="1"/>
  <c r="AF54" i="2" s="1"/>
  <c r="AE54" i="2" a="1"/>
  <c r="AE54" i="2" s="1"/>
  <c r="AD54" i="2" a="1"/>
  <c r="AD54" i="2" s="1"/>
  <c r="AC54" i="2" a="1"/>
  <c r="AC54" i="2" s="1"/>
  <c r="AB54" i="2" a="1"/>
  <c r="AB54" i="2" s="1"/>
  <c r="AM53" i="2" a="1"/>
  <c r="AM53" i="2" s="1"/>
  <c r="AL53" i="2" a="1"/>
  <c r="AL53" i="2" s="1"/>
  <c r="AK53" i="2" a="1"/>
  <c r="AK53" i="2" s="1"/>
  <c r="AJ53" i="2" a="1"/>
  <c r="AJ53" i="2" s="1"/>
  <c r="AI53" i="2" a="1"/>
  <c r="AI53" i="2" s="1"/>
  <c r="AH53" i="2" a="1"/>
  <c r="AH53" i="2" s="1"/>
  <c r="AG53" i="2" a="1"/>
  <c r="AG53" i="2" s="1"/>
  <c r="AF53" i="2" a="1"/>
  <c r="AF53" i="2" s="1"/>
  <c r="AE53" i="2" a="1"/>
  <c r="AE53" i="2" s="1"/>
  <c r="AD53" i="2" a="1"/>
  <c r="AD53" i="2" s="1"/>
  <c r="AC53" i="2" a="1"/>
  <c r="AC53" i="2" s="1"/>
  <c r="AB53" i="2" a="1"/>
  <c r="AB53" i="2" s="1"/>
  <c r="AM52" i="2" a="1"/>
  <c r="AM52" i="2" s="1"/>
  <c r="AL52" i="2" a="1"/>
  <c r="AL52" i="2" s="1"/>
  <c r="AK52" i="2" a="1"/>
  <c r="AK52" i="2" s="1"/>
  <c r="AJ52" i="2" a="1"/>
  <c r="AJ52" i="2" s="1"/>
  <c r="AI52" i="2" a="1"/>
  <c r="AI52" i="2" s="1"/>
  <c r="AH52" i="2" a="1"/>
  <c r="AH52" i="2" s="1"/>
  <c r="AG52" i="2" a="1"/>
  <c r="AG52" i="2" s="1"/>
  <c r="AF52" i="2" a="1"/>
  <c r="AF52" i="2" s="1"/>
  <c r="AE52" i="2" a="1"/>
  <c r="AE52" i="2" s="1"/>
  <c r="AD52" i="2" a="1"/>
  <c r="AD52" i="2" s="1"/>
  <c r="AC52" i="2" a="1"/>
  <c r="AC52" i="2" s="1"/>
  <c r="AB52" i="2" a="1"/>
  <c r="AB52" i="2" s="1"/>
  <c r="AM51" i="2" a="1"/>
  <c r="AM51" i="2" s="1"/>
  <c r="AL51" i="2" a="1"/>
  <c r="AL51" i="2" s="1"/>
  <c r="AK51" i="2" a="1"/>
  <c r="AK51" i="2" s="1"/>
  <c r="AJ51" i="2" a="1"/>
  <c r="AJ51" i="2" s="1"/>
  <c r="AI51" i="2" a="1"/>
  <c r="AI51" i="2" s="1"/>
  <c r="AH51" i="2" a="1"/>
  <c r="AH51" i="2" s="1"/>
  <c r="AG51" i="2" a="1"/>
  <c r="AG51" i="2" s="1"/>
  <c r="AF51" i="2" a="1"/>
  <c r="AF51" i="2" s="1"/>
  <c r="AE51" i="2" a="1"/>
  <c r="AE51" i="2" s="1"/>
  <c r="AD51" i="2" a="1"/>
  <c r="AD51" i="2" s="1"/>
  <c r="AC51" i="2" a="1"/>
  <c r="AC51" i="2" s="1"/>
  <c r="AB51" i="2" a="1"/>
  <c r="AB51" i="2" s="1"/>
  <c r="AM50" i="2" a="1"/>
  <c r="AM50" i="2" s="1"/>
  <c r="AL50" i="2" a="1"/>
  <c r="AL50" i="2" s="1"/>
  <c r="AK50" i="2" a="1"/>
  <c r="AK50" i="2" s="1"/>
  <c r="AJ50" i="2" a="1"/>
  <c r="AJ50" i="2" s="1"/>
  <c r="AI50" i="2" a="1"/>
  <c r="AI50" i="2" s="1"/>
  <c r="AH50" i="2" a="1"/>
  <c r="AH50" i="2" s="1"/>
  <c r="AG50" i="2" a="1"/>
  <c r="AG50" i="2" s="1"/>
  <c r="AF50" i="2" a="1"/>
  <c r="AF50" i="2" s="1"/>
  <c r="AE50" i="2" a="1"/>
  <c r="AE50" i="2" s="1"/>
  <c r="AD50" i="2" a="1"/>
  <c r="AD50" i="2" s="1"/>
  <c r="AC50" i="2" a="1"/>
  <c r="AC50" i="2" s="1"/>
  <c r="AB50" i="2" a="1"/>
  <c r="AB50" i="2" s="1"/>
  <c r="AM39" i="2" a="1"/>
  <c r="AM39" i="2" s="1"/>
  <c r="AL39" i="2" a="1"/>
  <c r="AL39" i="2" s="1"/>
  <c r="AK39" i="2" a="1"/>
  <c r="AK39" i="2" s="1"/>
  <c r="AJ39" i="2" a="1"/>
  <c r="AJ39" i="2" s="1"/>
  <c r="AI39" i="2" a="1"/>
  <c r="AI39" i="2" s="1"/>
  <c r="AH39" i="2" a="1"/>
  <c r="AH39" i="2" s="1"/>
  <c r="AG39" i="2" a="1"/>
  <c r="AG39" i="2" s="1"/>
  <c r="AF39" i="2" a="1"/>
  <c r="AF39" i="2" s="1"/>
  <c r="AE39" i="2" a="1"/>
  <c r="AE39" i="2" s="1"/>
  <c r="AD39" i="2" a="1"/>
  <c r="AD39" i="2" s="1"/>
  <c r="AC39" i="2" a="1"/>
  <c r="AC39" i="2" s="1"/>
  <c r="AB39" i="2" a="1"/>
  <c r="AB39" i="2" s="1"/>
  <c r="AM38" i="2" a="1"/>
  <c r="AM38" i="2" s="1"/>
  <c r="AL38" i="2" a="1"/>
  <c r="AL38" i="2" s="1"/>
  <c r="AK38" i="2" a="1"/>
  <c r="AK38" i="2" s="1"/>
  <c r="AJ38" i="2" a="1"/>
  <c r="AJ38" i="2" s="1"/>
  <c r="AI38" i="2" a="1"/>
  <c r="AI38" i="2" s="1"/>
  <c r="AH38" i="2" a="1"/>
  <c r="AH38" i="2" s="1"/>
  <c r="AG38" i="2" a="1"/>
  <c r="AG38" i="2" s="1"/>
  <c r="AF38" i="2" a="1"/>
  <c r="AF38" i="2" s="1"/>
  <c r="AE38" i="2" a="1"/>
  <c r="AE38" i="2" s="1"/>
  <c r="AD38" i="2" a="1"/>
  <c r="AD38" i="2" s="1"/>
  <c r="AC38" i="2" a="1"/>
  <c r="AC38" i="2" s="1"/>
  <c r="AB38" i="2" a="1"/>
  <c r="AB38" i="2" s="1"/>
  <c r="AM37" i="2" a="1"/>
  <c r="AM37" i="2" s="1"/>
  <c r="AL37" i="2" a="1"/>
  <c r="AL37" i="2" s="1"/>
  <c r="AK37" i="2" a="1"/>
  <c r="AK37" i="2" s="1"/>
  <c r="AJ37" i="2" a="1"/>
  <c r="AJ37" i="2" s="1"/>
  <c r="AI37" i="2" a="1"/>
  <c r="AI37" i="2" s="1"/>
  <c r="AH37" i="2" a="1"/>
  <c r="AH37" i="2" s="1"/>
  <c r="AG37" i="2" a="1"/>
  <c r="AG37" i="2" s="1"/>
  <c r="AF37" i="2" a="1"/>
  <c r="AF37" i="2" s="1"/>
  <c r="AE37" i="2" a="1"/>
  <c r="AE37" i="2" s="1"/>
  <c r="AD37" i="2" a="1"/>
  <c r="AD37" i="2" s="1"/>
  <c r="AC37" i="2" a="1"/>
  <c r="AC37" i="2" s="1"/>
  <c r="AB37" i="2" a="1"/>
  <c r="AB37" i="2" s="1"/>
  <c r="AM36" i="2" a="1"/>
  <c r="AM36" i="2" s="1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 s="1"/>
  <c r="AF36" i="2" a="1"/>
  <c r="AF36" i="2" s="1"/>
  <c r="AE36" i="2" a="1"/>
  <c r="AE36" i="2" s="1"/>
  <c r="AD36" i="2" a="1"/>
  <c r="AD36" i="2" s="1"/>
  <c r="AC36" i="2" a="1"/>
  <c r="AC36" i="2" s="1"/>
  <c r="AB36" i="2" a="1"/>
  <c r="AB36" i="2" s="1"/>
  <c r="AM35" i="2" a="1"/>
  <c r="AM35" i="2" s="1"/>
  <c r="AL35" i="2" a="1"/>
  <c r="AL35" i="2" s="1"/>
  <c r="AK35" i="2" a="1"/>
  <c r="AK35" i="2" s="1"/>
  <c r="AJ35" i="2" a="1"/>
  <c r="AJ35" i="2" s="1"/>
  <c r="AI35" i="2" a="1"/>
  <c r="AI35" i="2" s="1"/>
  <c r="AH35" i="2" a="1"/>
  <c r="AH35" i="2" s="1"/>
  <c r="AG35" i="2" a="1"/>
  <c r="AG35" i="2" s="1"/>
  <c r="AF35" i="2" a="1"/>
  <c r="AF35" i="2" s="1"/>
  <c r="AE35" i="2" a="1"/>
  <c r="AE35" i="2" s="1"/>
  <c r="AD35" i="2" a="1"/>
  <c r="AD35" i="2" s="1"/>
  <c r="AC35" i="2" a="1"/>
  <c r="AC35" i="2" s="1"/>
  <c r="AB35" i="2" a="1"/>
  <c r="AB35" i="2" s="1"/>
  <c r="AM34" i="2" a="1"/>
  <c r="AM34" i="2" s="1"/>
  <c r="AL34" i="2" a="1"/>
  <c r="AL34" i="2" s="1"/>
  <c r="AK34" i="2" a="1"/>
  <c r="AK34" i="2" s="1"/>
  <c r="AJ34" i="2" a="1"/>
  <c r="AJ34" i="2" s="1"/>
  <c r="AI34" i="2" a="1"/>
  <c r="AI34" i="2" s="1"/>
  <c r="AH34" i="2" a="1"/>
  <c r="AH34" i="2" s="1"/>
  <c r="AG34" i="2" a="1"/>
  <c r="AG34" i="2" s="1"/>
  <c r="AF34" i="2" a="1"/>
  <c r="AF34" i="2" s="1"/>
  <c r="AE34" i="2" a="1"/>
  <c r="AE34" i="2" s="1"/>
  <c r="AD34" i="2" a="1"/>
  <c r="AD34" i="2" s="1"/>
  <c r="AC34" i="2" a="1"/>
  <c r="AC34" i="2" s="1"/>
  <c r="AB34" i="2" a="1"/>
  <c r="AB34" i="2" s="1"/>
  <c r="AM33" i="2" a="1"/>
  <c r="AM33" i="2" s="1"/>
  <c r="AL33" i="2" a="1"/>
  <c r="AL33" i="2" s="1"/>
  <c r="AK33" i="2" a="1"/>
  <c r="AK33" i="2" s="1"/>
  <c r="AJ33" i="2" a="1"/>
  <c r="AJ33" i="2" s="1"/>
  <c r="AI33" i="2" a="1"/>
  <c r="AI33" i="2" s="1"/>
  <c r="AH33" i="2" a="1"/>
  <c r="AH33" i="2" s="1"/>
  <c r="AG33" i="2" a="1"/>
  <c r="AG33" i="2" s="1"/>
  <c r="AF33" i="2" a="1"/>
  <c r="AF33" i="2" s="1"/>
  <c r="AE33" i="2" a="1"/>
  <c r="AE33" i="2" s="1"/>
  <c r="AD33" i="2" a="1"/>
  <c r="AD33" i="2" s="1"/>
  <c r="AC33" i="2" a="1"/>
  <c r="AC33" i="2" s="1"/>
  <c r="AB33" i="2" a="1"/>
  <c r="AB33" i="2" s="1"/>
  <c r="AM32" i="2" a="1"/>
  <c r="AM32" i="2" s="1"/>
  <c r="AL32" i="2" a="1"/>
  <c r="AL32" i="2" s="1"/>
  <c r="AK32" i="2" a="1"/>
  <c r="AK32" i="2" s="1"/>
  <c r="AJ32" i="2" a="1"/>
  <c r="AJ32" i="2" s="1"/>
  <c r="AI32" i="2" a="1"/>
  <c r="AI32" i="2" s="1"/>
  <c r="AH32" i="2" a="1"/>
  <c r="AH32" i="2" s="1"/>
  <c r="AG32" i="2" a="1"/>
  <c r="AG32" i="2" s="1"/>
  <c r="AF32" i="2" a="1"/>
  <c r="AF32" i="2" s="1"/>
  <c r="AE32" i="2" a="1"/>
  <c r="AE32" i="2" s="1"/>
  <c r="AD32" i="2" a="1"/>
  <c r="AD32" i="2" s="1"/>
  <c r="AC32" i="2" a="1"/>
  <c r="AC32" i="2" s="1"/>
  <c r="AB32" i="2" a="1"/>
  <c r="AB32" i="2" s="1"/>
  <c r="AM30" i="2" a="1"/>
  <c r="AM30" i="2" s="1"/>
  <c r="AL30" i="2" a="1"/>
  <c r="AL30" i="2" s="1"/>
  <c r="AK30" i="2" a="1"/>
  <c r="AK30" i="2" s="1"/>
  <c r="AJ30" i="2" a="1"/>
  <c r="AJ30" i="2" s="1"/>
  <c r="AI30" i="2" a="1"/>
  <c r="AI30" i="2" s="1"/>
  <c r="AH30" i="2" a="1"/>
  <c r="AH30" i="2" s="1"/>
  <c r="AG30" i="2" a="1"/>
  <c r="AG30" i="2" s="1"/>
  <c r="AF30" i="2" a="1"/>
  <c r="AF30" i="2" s="1"/>
  <c r="AE30" i="2" a="1"/>
  <c r="AE30" i="2" s="1"/>
  <c r="AD30" i="2" a="1"/>
  <c r="AD30" i="2" s="1"/>
  <c r="AC30" i="2" a="1"/>
  <c r="AC30" i="2" s="1"/>
  <c r="AB30" i="2" a="1"/>
  <c r="AB30" i="2" s="1"/>
  <c r="AM29" i="2" a="1"/>
  <c r="AM29" i="2" s="1"/>
  <c r="AL29" i="2" a="1"/>
  <c r="AL29" i="2" s="1"/>
  <c r="AK29" i="2" a="1"/>
  <c r="AK29" i="2" s="1"/>
  <c r="AJ29" i="2" a="1"/>
  <c r="AJ29" i="2" s="1"/>
  <c r="AI29" i="2" a="1"/>
  <c r="AI29" i="2" s="1"/>
  <c r="AH29" i="2" a="1"/>
  <c r="AH29" i="2" s="1"/>
  <c r="AG29" i="2" a="1"/>
  <c r="AG29" i="2" s="1"/>
  <c r="AF29" i="2" a="1"/>
  <c r="AF29" i="2" s="1"/>
  <c r="AE29" i="2" a="1"/>
  <c r="AE29" i="2" s="1"/>
  <c r="AD29" i="2" a="1"/>
  <c r="AD29" i="2" s="1"/>
  <c r="AC29" i="2" a="1"/>
  <c r="AC29" i="2" s="1"/>
  <c r="AB29" i="2" a="1"/>
  <c r="AB29" i="2" s="1"/>
  <c r="AM28" i="2" a="1"/>
  <c r="AM28" i="2" s="1"/>
  <c r="AL28" i="2" a="1"/>
  <c r="AL28" i="2" s="1"/>
  <c r="AK28" i="2" a="1"/>
  <c r="AK28" i="2" s="1"/>
  <c r="AJ28" i="2" a="1"/>
  <c r="AJ28" i="2" s="1"/>
  <c r="AI28" i="2" a="1"/>
  <c r="AI28" i="2" s="1"/>
  <c r="AH28" i="2" a="1"/>
  <c r="AH28" i="2" s="1"/>
  <c r="AG28" i="2" a="1"/>
  <c r="AG28" i="2" s="1"/>
  <c r="AF28" i="2" a="1"/>
  <c r="AF28" i="2" s="1"/>
  <c r="AE28" i="2" a="1"/>
  <c r="AE28" i="2" s="1"/>
  <c r="AD28" i="2" a="1"/>
  <c r="AD28" i="2" s="1"/>
  <c r="AC28" i="2" a="1"/>
  <c r="AC28" i="2" s="1"/>
  <c r="AB28" i="2" a="1"/>
  <c r="AB28" i="2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AH27" i="2" a="1"/>
  <c r="AH27" i="2" s="1"/>
  <c r="AG27" i="2" a="1"/>
  <c r="AG27" i="2" s="1"/>
  <c r="AF27" i="2" a="1"/>
  <c r="AF27" i="2" s="1"/>
  <c r="AE27" i="2" a="1"/>
  <c r="AE27" i="2" s="1"/>
  <c r="AD27" i="2" a="1"/>
  <c r="AD27" i="2" s="1"/>
  <c r="AC27" i="2" a="1"/>
  <c r="AC27" i="2" s="1"/>
  <c r="AB27" i="2" a="1"/>
  <c r="AB27" i="2" s="1"/>
  <c r="AM26" i="2" a="1"/>
  <c r="AM26" i="2" s="1"/>
  <c r="AL26" i="2" a="1"/>
  <c r="AL26" i="2" s="1"/>
  <c r="AK26" i="2" a="1"/>
  <c r="AK26" i="2" s="1"/>
  <c r="AJ26" i="2" a="1"/>
  <c r="AJ26" i="2" s="1"/>
  <c r="AI26" i="2" a="1"/>
  <c r="AI26" i="2" s="1"/>
  <c r="AH26" i="2" a="1"/>
  <c r="AH26" i="2" s="1"/>
  <c r="AG26" i="2" a="1"/>
  <c r="AG26" i="2" s="1"/>
  <c r="AF26" i="2" a="1"/>
  <c r="AF26" i="2" s="1"/>
  <c r="AE26" i="2" a="1"/>
  <c r="AE26" i="2" s="1"/>
  <c r="AD26" i="2" a="1"/>
  <c r="AD26" i="2" s="1"/>
  <c r="AC26" i="2" a="1"/>
  <c r="AC26" i="2" s="1"/>
  <c r="AB26" i="2" a="1"/>
  <c r="AB26" i="2" s="1"/>
  <c r="AM25" i="2" a="1"/>
  <c r="AM25" i="2" s="1"/>
  <c r="AL25" i="2" a="1"/>
  <c r="AL25" i="2" s="1"/>
  <c r="AK25" i="2" a="1"/>
  <c r="AK25" i="2" s="1"/>
  <c r="AJ25" i="2" a="1"/>
  <c r="AJ25" i="2" s="1"/>
  <c r="AI25" i="2" a="1"/>
  <c r="AI25" i="2" s="1"/>
  <c r="AH25" i="2" a="1"/>
  <c r="AH25" i="2" s="1"/>
  <c r="AG25" i="2" a="1"/>
  <c r="AG25" i="2" s="1"/>
  <c r="AF25" i="2" a="1"/>
  <c r="AF25" i="2" s="1"/>
  <c r="AE25" i="2" a="1"/>
  <c r="AE25" i="2" s="1"/>
  <c r="AD25" i="2" a="1"/>
  <c r="AD25" i="2" s="1"/>
  <c r="AC25" i="2" a="1"/>
  <c r="AC25" i="2" s="1"/>
  <c r="AB25" i="2" a="1"/>
  <c r="AB25" i="2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 s="1"/>
  <c r="AH24" i="2" a="1"/>
  <c r="AH24" i="2" s="1"/>
  <c r="AG24" i="2" a="1"/>
  <c r="AG24" i="2" s="1"/>
  <c r="AF24" i="2" a="1"/>
  <c r="AF24" i="2" s="1"/>
  <c r="AE24" i="2" a="1"/>
  <c r="AE24" i="2" s="1"/>
  <c r="AD24" i="2" a="1"/>
  <c r="AD24" i="2" s="1"/>
  <c r="AC24" i="2" a="1"/>
  <c r="AC24" i="2" s="1"/>
  <c r="AB24" i="2" a="1"/>
  <c r="AB24" i="2" s="1"/>
  <c r="AM23" i="2" a="1"/>
  <c r="AM23" i="2" s="1"/>
  <c r="AL23" i="2" a="1"/>
  <c r="AL23" i="2" s="1"/>
  <c r="AK23" i="2" a="1"/>
  <c r="AK23" i="2" s="1"/>
  <c r="AJ23" i="2" a="1"/>
  <c r="AJ23" i="2" s="1"/>
  <c r="AI23" i="2" a="1"/>
  <c r="AI23" i="2" s="1"/>
  <c r="AH23" i="2" a="1"/>
  <c r="AH23" i="2" s="1"/>
  <c r="AG23" i="2" a="1"/>
  <c r="AG23" i="2" s="1"/>
  <c r="AF23" i="2" a="1"/>
  <c r="AF23" i="2" s="1"/>
  <c r="AE23" i="2" a="1"/>
  <c r="AE23" i="2" s="1"/>
  <c r="AD23" i="2" a="1"/>
  <c r="AD23" i="2" s="1"/>
  <c r="AC23" i="2" a="1"/>
  <c r="AC23" i="2" s="1"/>
  <c r="AB23" i="2" a="1"/>
  <c r="AB23" i="2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/>
  <c r="AE18" i="2" a="1"/>
  <c r="AE18" i="2" s="1"/>
  <c r="AD18" i="2" a="1"/>
  <c r="AD18" i="2" s="1"/>
  <c r="AC18" i="2" a="1"/>
  <c r="AC18" i="2" s="1"/>
  <c r="AB18" i="2" a="1"/>
  <c r="AB18" i="2" s="1"/>
  <c r="AM17" i="2" a="1"/>
  <c r="AM17" i="2" s="1"/>
  <c r="AL17" i="2" a="1"/>
  <c r="AL17" i="2" s="1"/>
  <c r="AK17" i="2" a="1"/>
  <c r="AK17" i="2" s="1"/>
  <c r="AJ17" i="2" a="1"/>
  <c r="AJ17" i="2" s="1"/>
  <c r="AI17" i="2" a="1"/>
  <c r="AI17" i="2" s="1"/>
  <c r="AH17" i="2" a="1"/>
  <c r="AH17" i="2" s="1"/>
  <c r="AG17" i="2" a="1"/>
  <c r="AG17" i="2" s="1"/>
  <c r="AF17" i="2" a="1"/>
  <c r="AF17" i="2" s="1"/>
  <c r="AE17" i="2" a="1"/>
  <c r="AE17" i="2" s="1"/>
  <c r="AD17" i="2" a="1"/>
  <c r="AD17" i="2" s="1"/>
  <c r="AC17" i="2" a="1"/>
  <c r="AC17" i="2" s="1"/>
  <c r="AB17" i="2" a="1"/>
  <c r="AB17" i="2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 s="1"/>
  <c r="AH16" i="2" a="1"/>
  <c r="AH16" i="2" s="1"/>
  <c r="AG16" i="2" a="1"/>
  <c r="AG16" i="2" s="1"/>
  <c r="AF16" i="2" a="1"/>
  <c r="AF16" i="2" s="1"/>
  <c r="AE16" i="2" a="1"/>
  <c r="AE16" i="2" s="1"/>
  <c r="AD16" i="2" a="1"/>
  <c r="AD16" i="2" s="1"/>
  <c r="AC16" i="2" a="1"/>
  <c r="AC16" i="2" s="1"/>
  <c r="AB16" i="2" a="1"/>
  <c r="AB16" i="2" s="1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AD15" i="2" a="1"/>
  <c r="AD15" i="2" s="1"/>
  <c r="AC15" i="2" a="1"/>
  <c r="AC15" i="2" s="1"/>
  <c r="AB15" i="2" a="1"/>
  <c r="AB15" i="2" s="1"/>
  <c r="AM14" i="2" a="1"/>
  <c r="AM14" i="2" s="1"/>
  <c r="AL14" i="2" a="1"/>
  <c r="AL14" i="2" s="1"/>
  <c r="AK14" i="2" a="1"/>
  <c r="AK14" i="2" s="1"/>
  <c r="AJ14" i="2" a="1"/>
  <c r="AJ14" i="2" s="1"/>
  <c r="AI14" i="2" a="1"/>
  <c r="AI14" i="2" s="1"/>
  <c r="AH14" i="2" a="1"/>
  <c r="AH14" i="2" s="1"/>
  <c r="AG14" i="2" a="1"/>
  <c r="AG14" i="2" s="1"/>
  <c r="AF14" i="2" a="1"/>
  <c r="AF14" i="2" s="1"/>
  <c r="AE14" i="2" a="1"/>
  <c r="AE14" i="2" s="1"/>
  <c r="AD14" i="2" a="1"/>
  <c r="AD14" i="2" s="1"/>
  <c r="AC14" i="2" a="1"/>
  <c r="AC14" i="2" s="1"/>
  <c r="AB14" i="2" a="1"/>
  <c r="AB14" i="2" s="1"/>
  <c r="AM13" i="2" a="1"/>
  <c r="AM13" i="2" s="1"/>
  <c r="AL13" i="2" a="1"/>
  <c r="AL13" i="2" s="1"/>
  <c r="AK13" i="2" a="1"/>
  <c r="AK13" i="2" s="1"/>
  <c r="AJ13" i="2" a="1"/>
  <c r="AJ13" i="2" s="1"/>
  <c r="AI13" i="2" a="1"/>
  <c r="AI13" i="2" s="1"/>
  <c r="AH13" i="2" a="1"/>
  <c r="AH13" i="2" s="1"/>
  <c r="AG13" i="2" a="1"/>
  <c r="AG13" i="2" s="1"/>
  <c r="AF13" i="2" a="1"/>
  <c r="AF13" i="2" s="1"/>
  <c r="AE13" i="2" a="1"/>
  <c r="AE13" i="2" s="1"/>
  <c r="AD13" i="2" a="1"/>
  <c r="AD13" i="2" s="1"/>
  <c r="AC13" i="2" a="1"/>
  <c r="AC13" i="2" s="1"/>
  <c r="AB13" i="2" a="1"/>
  <c r="AB13" i="2" s="1"/>
  <c r="AM12" i="2" a="1"/>
  <c r="AM12" i="2" s="1"/>
  <c r="AL12" i="2" a="1"/>
  <c r="AL12" i="2" s="1"/>
  <c r="AK12" i="2" a="1"/>
  <c r="AK12" i="2" s="1"/>
  <c r="AJ12" i="2" a="1"/>
  <c r="AJ12" i="2" s="1"/>
  <c r="AI12" i="2" a="1"/>
  <c r="AI12" i="2" s="1"/>
  <c r="AH12" i="2" a="1"/>
  <c r="AH12" i="2" s="1"/>
  <c r="AG12" i="2" a="1"/>
  <c r="AG12" i="2" s="1"/>
  <c r="AF12" i="2" a="1"/>
  <c r="AF12" i="2" s="1"/>
  <c r="AE12" i="2" a="1"/>
  <c r="AE12" i="2" s="1"/>
  <c r="AD12" i="2" a="1"/>
  <c r="AD12" i="2" s="1"/>
  <c r="AC12" i="2" a="1"/>
  <c r="AC12" i="2" s="1"/>
  <c r="AB12" i="2" a="1"/>
  <c r="AB12" i="2" s="1"/>
  <c r="AM11" i="2" a="1"/>
  <c r="AM11" i="2" s="1"/>
  <c r="AL11" i="2" a="1"/>
  <c r="AL11" i="2" s="1"/>
  <c r="AK11" i="2" a="1"/>
  <c r="AK11" i="2" s="1"/>
  <c r="AJ11" i="2" a="1"/>
  <c r="AJ11" i="2" s="1"/>
  <c r="AI11" i="2" a="1"/>
  <c r="AI11" i="2" s="1"/>
  <c r="AH11" i="2" a="1"/>
  <c r="AH11" i="2" s="1"/>
  <c r="AG11" i="2" a="1"/>
  <c r="AG11" i="2" s="1"/>
  <c r="AF11" i="2" a="1"/>
  <c r="AF11" i="2" s="1"/>
  <c r="AE11" i="2" a="1"/>
  <c r="AE11" i="2" s="1"/>
  <c r="AD11" i="2" a="1"/>
  <c r="AD11" i="2" s="1"/>
  <c r="AC11" i="2" a="1"/>
  <c r="AC11" i="2" s="1"/>
  <c r="AB11" i="2" a="1"/>
  <c r="AB11" i="2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9" i="1" a="1"/>
  <c r="AM179" i="1" s="1"/>
  <c r="AL179" i="1" a="1"/>
  <c r="AL179" i="1" s="1"/>
  <c r="AK179" i="1" a="1"/>
  <c r="AK179" i="1" s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AD179" i="1" a="1"/>
  <c r="AD179" i="1" s="1"/>
  <c r="AC179" i="1" a="1"/>
  <c r="AC179" i="1" s="1"/>
  <c r="AB179" i="1" a="1"/>
  <c r="AB179" i="1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AD178" i="1" a="1"/>
  <c r="AD178" i="1" s="1"/>
  <c r="AC178" i="1" a="1"/>
  <c r="AC178" i="1" s="1"/>
  <c r="AB178" i="1" a="1"/>
  <c r="AB178" i="1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AD177" i="1" a="1"/>
  <c r="AD177" i="1" s="1"/>
  <c r="AC177" i="1" a="1"/>
  <c r="AC177" i="1" s="1"/>
  <c r="AB177" i="1" a="1"/>
  <c r="AB177" i="1" s="1"/>
  <c r="AM176" i="1" a="1"/>
  <c r="AM176" i="1" s="1"/>
  <c r="AL176" i="1" a="1"/>
  <c r="AL176" i="1" s="1"/>
  <c r="AK176" i="1" a="1"/>
  <c r="AK176" i="1" s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AD176" i="1" a="1"/>
  <c r="AD176" i="1" s="1"/>
  <c r="AC176" i="1" a="1"/>
  <c r="AC176" i="1" s="1"/>
  <c r="AB176" i="1" a="1"/>
  <c r="AB176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 s="1"/>
  <c r="AE175" i="1" a="1"/>
  <c r="AE175" i="1" s="1"/>
  <c r="AD175" i="1" a="1"/>
  <c r="AD175" i="1" s="1"/>
  <c r="AC175" i="1" a="1"/>
  <c r="AC175" i="1" s="1"/>
  <c r="AB175" i="1" a="1"/>
  <c r="AB175" i="1" s="1"/>
  <c r="AM164" i="1" a="1"/>
  <c r="AM164" i="1" s="1"/>
  <c r="AL164" i="1" a="1"/>
  <c r="AL164" i="1" s="1"/>
  <c r="AK164" i="1" a="1"/>
  <c r="AK164" i="1" s="1"/>
  <c r="AJ164" i="1" a="1"/>
  <c r="AJ164" i="1" s="1"/>
  <c r="AI164" i="1" a="1"/>
  <c r="AI164" i="1" s="1"/>
  <c r="AH164" i="1" a="1"/>
  <c r="AH164" i="1" s="1"/>
  <c r="AG164" i="1" a="1"/>
  <c r="AG164" i="1" s="1"/>
  <c r="AF164" i="1" a="1"/>
  <c r="AF164" i="1" s="1"/>
  <c r="AE164" i="1" a="1"/>
  <c r="AE164" i="1" s="1"/>
  <c r="AD164" i="1" a="1"/>
  <c r="AD164" i="1" s="1"/>
  <c r="AC164" i="1" a="1"/>
  <c r="AC164" i="1" s="1"/>
  <c r="AB164" i="1" a="1"/>
  <c r="AB164" i="1" s="1"/>
  <c r="AM163" i="1" a="1"/>
  <c r="AM163" i="1" s="1"/>
  <c r="AL163" i="1" a="1"/>
  <c r="AL163" i="1" s="1"/>
  <c r="AK163" i="1" a="1"/>
  <c r="AK163" i="1" s="1"/>
  <c r="AJ163" i="1" a="1"/>
  <c r="AJ163" i="1" s="1"/>
  <c r="AI163" i="1" a="1"/>
  <c r="AI163" i="1" s="1"/>
  <c r="AH163" i="1" a="1"/>
  <c r="AH163" i="1" s="1"/>
  <c r="AG163" i="1" a="1"/>
  <c r="AG163" i="1" s="1"/>
  <c r="AF163" i="1" a="1"/>
  <c r="AF163" i="1" s="1"/>
  <c r="AE163" i="1" a="1"/>
  <c r="AE163" i="1" s="1"/>
  <c r="AD163" i="1" a="1"/>
  <c r="AD163" i="1" s="1"/>
  <c r="AC163" i="1" a="1"/>
  <c r="AC163" i="1" s="1"/>
  <c r="AB163" i="1" a="1"/>
  <c r="AB163" i="1" s="1"/>
  <c r="AM162" i="1" a="1"/>
  <c r="AM162" i="1" s="1"/>
  <c r="AL162" i="1" a="1"/>
  <c r="AL162" i="1" s="1"/>
  <c r="AK162" i="1" a="1"/>
  <c r="AK162" i="1" s="1"/>
  <c r="AJ162" i="1" a="1"/>
  <c r="AJ162" i="1" s="1"/>
  <c r="AI162" i="1" a="1"/>
  <c r="AI162" i="1" s="1"/>
  <c r="AH162" i="1" a="1"/>
  <c r="AH162" i="1" s="1"/>
  <c r="AG162" i="1" a="1"/>
  <c r="AG162" i="1" s="1"/>
  <c r="AF162" i="1" a="1"/>
  <c r="AF162" i="1" s="1"/>
  <c r="AE162" i="1" a="1"/>
  <c r="AE162" i="1" s="1"/>
  <c r="AD162" i="1" a="1"/>
  <c r="AD162" i="1" s="1"/>
  <c r="AC162" i="1" a="1"/>
  <c r="AC162" i="1" s="1"/>
  <c r="AB162" i="1" a="1"/>
  <c r="AB162" i="1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 s="1"/>
  <c r="AH161" i="1" a="1"/>
  <c r="AH161" i="1" s="1"/>
  <c r="AG161" i="1" a="1"/>
  <c r="AG161" i="1" s="1"/>
  <c r="AF161" i="1" a="1"/>
  <c r="AF161" i="1" s="1"/>
  <c r="AE161" i="1" a="1"/>
  <c r="AE161" i="1" s="1"/>
  <c r="AD161" i="1" a="1"/>
  <c r="AD161" i="1" s="1"/>
  <c r="AC161" i="1" a="1"/>
  <c r="AC161" i="1" s="1"/>
  <c r="AB161" i="1" a="1"/>
  <c r="AB161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8" i="1" a="1"/>
  <c r="AM158" i="1" s="1"/>
  <c r="AL158" i="1" a="1"/>
  <c r="AL158" i="1" s="1"/>
  <c r="AK158" i="1" a="1"/>
  <c r="AK158" i="1" s="1"/>
  <c r="AJ158" i="1" a="1"/>
  <c r="AJ158" i="1" s="1"/>
  <c r="AI158" i="1" a="1"/>
  <c r="AI158" i="1" s="1"/>
  <c r="AH158" i="1" a="1"/>
  <c r="AH158" i="1" s="1"/>
  <c r="AG158" i="1" a="1"/>
  <c r="AG158" i="1" s="1"/>
  <c r="AF158" i="1" a="1"/>
  <c r="AF158" i="1" s="1"/>
  <c r="AE158" i="1" a="1"/>
  <c r="AE158" i="1" s="1"/>
  <c r="AD158" i="1" a="1"/>
  <c r="AD158" i="1" s="1"/>
  <c r="AC158" i="1" a="1"/>
  <c r="AC158" i="1" s="1"/>
  <c r="AB158" i="1" a="1"/>
  <c r="AB158" i="1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 s="1"/>
  <c r="AG157" i="1" a="1"/>
  <c r="AG157" i="1" s="1"/>
  <c r="AF157" i="1" a="1"/>
  <c r="AF157" i="1" s="1"/>
  <c r="AE157" i="1" a="1"/>
  <c r="AE157" i="1" s="1"/>
  <c r="AD157" i="1" a="1"/>
  <c r="AD157" i="1" s="1"/>
  <c r="AC157" i="1" a="1"/>
  <c r="AC157" i="1" s="1"/>
  <c r="AB157" i="1" a="1"/>
  <c r="AB157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 s="1"/>
  <c r="AB152" i="1" a="1"/>
  <c r="AB152" i="1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42" i="1" a="1"/>
  <c r="AM142" i="1" s="1"/>
  <c r="AL142" i="1" a="1"/>
  <c r="AL142" i="1" s="1"/>
  <c r="AK142" i="1" a="1"/>
  <c r="AK142" i="1" s="1"/>
  <c r="AJ142" i="1" a="1"/>
  <c r="AJ142" i="1" s="1"/>
  <c r="AI142" i="1" a="1"/>
  <c r="AI142" i="1" s="1"/>
  <c r="AH142" i="1" a="1"/>
  <c r="AH142" i="1" s="1"/>
  <c r="AG142" i="1" a="1"/>
  <c r="AG142" i="1" s="1"/>
  <c r="AF142" i="1" a="1"/>
  <c r="AF142" i="1" s="1"/>
  <c r="AE142" i="1" a="1"/>
  <c r="AE142" i="1" s="1"/>
  <c r="AD142" i="1" a="1"/>
  <c r="AD142" i="1" s="1"/>
  <c r="AC142" i="1" a="1"/>
  <c r="AC142" i="1" s="1"/>
  <c r="AB142" i="1" a="1"/>
  <c r="AB142" i="1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AD141" i="1" a="1"/>
  <c r="AD141" i="1" s="1"/>
  <c r="AC141" i="1" a="1"/>
  <c r="AC141" i="1" s="1"/>
  <c r="AB141" i="1" a="1"/>
  <c r="AB141" i="1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AD140" i="1" a="1"/>
  <c r="AD140" i="1" s="1"/>
  <c r="AC140" i="1" a="1"/>
  <c r="AC140" i="1" s="1"/>
  <c r="AB140" i="1" a="1"/>
  <c r="AB140" i="1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 s="1"/>
  <c r="AM137" i="1" a="1"/>
  <c r="AM137" i="1" s="1"/>
  <c r="AL137" i="1" a="1"/>
  <c r="AL137" i="1" s="1"/>
  <c r="AK137" i="1" a="1"/>
  <c r="AK137" i="1" s="1"/>
  <c r="AJ137" i="1" a="1"/>
  <c r="AJ137" i="1" s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AD137" i="1" a="1"/>
  <c r="AD137" i="1" s="1"/>
  <c r="AC137" i="1" a="1"/>
  <c r="AC137" i="1" s="1"/>
  <c r="AB137" i="1" a="1"/>
  <c r="AB137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 s="1"/>
  <c r="AJ125" i="1" a="1"/>
  <c r="AJ125" i="1" s="1"/>
  <c r="AI125" i="1" a="1"/>
  <c r="AI125" i="1" s="1"/>
  <c r="AH125" i="1" a="1"/>
  <c r="AH125" i="1" s="1"/>
  <c r="AG125" i="1" a="1"/>
  <c r="AG125" i="1" s="1"/>
  <c r="AF125" i="1" a="1"/>
  <c r="AF125" i="1" s="1"/>
  <c r="AE125" i="1" a="1"/>
  <c r="AE125" i="1" s="1"/>
  <c r="AD125" i="1" a="1"/>
  <c r="AD125" i="1" s="1"/>
  <c r="AC125" i="1" a="1"/>
  <c r="AC125" i="1" s="1"/>
  <c r="AB125" i="1" a="1"/>
  <c r="AB125" i="1" s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 s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23" i="1" a="1"/>
  <c r="AM123" i="1" s="1"/>
  <c r="AL123" i="1" a="1"/>
  <c r="AL123" i="1" s="1"/>
  <c r="AK123" i="1" a="1"/>
  <c r="AK123" i="1" s="1"/>
  <c r="AJ123" i="1" a="1"/>
  <c r="AJ123" i="1" s="1"/>
  <c r="AI123" i="1" a="1"/>
  <c r="AI123" i="1" s="1"/>
  <c r="AH123" i="1" a="1"/>
  <c r="AH123" i="1" s="1"/>
  <c r="AG123" i="1" a="1"/>
  <c r="AG123" i="1" s="1"/>
  <c r="AF123" i="1" a="1"/>
  <c r="AF123" i="1" s="1"/>
  <c r="AE123" i="1" a="1"/>
  <c r="AE123" i="1" s="1"/>
  <c r="AD123" i="1" a="1"/>
  <c r="AD123" i="1" s="1"/>
  <c r="AC123" i="1" a="1"/>
  <c r="AC123" i="1" s="1"/>
  <c r="AB123" i="1" a="1"/>
  <c r="AB123" i="1" s="1"/>
  <c r="AM122" i="1" a="1"/>
  <c r="AM122" i="1" s="1"/>
  <c r="AL122" i="1" a="1"/>
  <c r="AL122" i="1" s="1"/>
  <c r="AK122" i="1" a="1"/>
  <c r="AK122" i="1" s="1"/>
  <c r="AJ122" i="1" a="1"/>
  <c r="AJ122" i="1" s="1"/>
  <c r="AI122" i="1" a="1"/>
  <c r="AI122" i="1" s="1"/>
  <c r="AH122" i="1" a="1"/>
  <c r="AH122" i="1" s="1"/>
  <c r="AG122" i="1" a="1"/>
  <c r="AG122" i="1" s="1"/>
  <c r="AF122" i="1" a="1"/>
  <c r="AF122" i="1" s="1"/>
  <c r="AE122" i="1" a="1"/>
  <c r="AE122" i="1" s="1"/>
  <c r="AD122" i="1" a="1"/>
  <c r="AD122" i="1" s="1"/>
  <c r="AC122" i="1" a="1"/>
  <c r="AC122" i="1" s="1"/>
  <c r="AB122" i="1" a="1"/>
  <c r="AB122" i="1" s="1"/>
  <c r="AM121" i="1" a="1"/>
  <c r="AM121" i="1" s="1"/>
  <c r="AL121" i="1" a="1"/>
  <c r="AL121" i="1" s="1"/>
  <c r="AK121" i="1" a="1"/>
  <c r="AK121" i="1" s="1"/>
  <c r="AJ121" i="1" a="1"/>
  <c r="AJ121" i="1" s="1"/>
  <c r="AI121" i="1" a="1"/>
  <c r="AI121" i="1" s="1"/>
  <c r="AH121" i="1" a="1"/>
  <c r="AH121" i="1" s="1"/>
  <c r="AG121" i="1" a="1"/>
  <c r="AG121" i="1" s="1"/>
  <c r="AF121" i="1" a="1"/>
  <c r="AF121" i="1" s="1"/>
  <c r="AE121" i="1" a="1"/>
  <c r="AE121" i="1" s="1"/>
  <c r="AD121" i="1" a="1"/>
  <c r="AD121" i="1" s="1"/>
  <c r="AC121" i="1" a="1"/>
  <c r="AC121" i="1" s="1"/>
  <c r="AB121" i="1" a="1"/>
  <c r="AB121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19" i="1" a="1"/>
  <c r="AM119" i="1" s="1"/>
  <c r="AL119" i="1" a="1"/>
  <c r="AL119" i="1" s="1"/>
  <c r="AK119" i="1" a="1"/>
  <c r="AK119" i="1" s="1"/>
  <c r="AJ119" i="1" a="1"/>
  <c r="AJ119" i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6" i="1" a="1"/>
  <c r="AM116" i="1" s="1"/>
  <c r="AL116" i="1" a="1"/>
  <c r="AL116" i="1" s="1"/>
  <c r="AK116" i="1" a="1"/>
  <c r="AK116" i="1" s="1"/>
  <c r="AJ116" i="1" a="1"/>
  <c r="AJ116" i="1" s="1"/>
  <c r="AI116" i="1" a="1"/>
  <c r="AI116" i="1" s="1"/>
  <c r="AH116" i="1" a="1"/>
  <c r="AH116" i="1" s="1"/>
  <c r="AG116" i="1" a="1"/>
  <c r="AG116" i="1" s="1"/>
  <c r="AF116" i="1" a="1"/>
  <c r="AF116" i="1" s="1"/>
  <c r="AE116" i="1" a="1"/>
  <c r="AE116" i="1" s="1"/>
  <c r="AD116" i="1" a="1"/>
  <c r="AD116" i="1" s="1"/>
  <c r="AC116" i="1" a="1"/>
  <c r="AC116" i="1" s="1"/>
  <c r="AB116" i="1" a="1"/>
  <c r="AB116" i="1" s="1"/>
  <c r="AM115" i="1" a="1"/>
  <c r="AM115" i="1" s="1"/>
  <c r="AL115" i="1" a="1"/>
  <c r="AL115" i="1" s="1"/>
  <c r="AK115" i="1" a="1"/>
  <c r="AK115" i="1" s="1"/>
  <c r="AJ115" i="1" a="1"/>
  <c r="AJ115" i="1" s="1"/>
  <c r="AI115" i="1" a="1"/>
  <c r="AI115" i="1" s="1"/>
  <c r="AH115" i="1" a="1"/>
  <c r="AH115" i="1" s="1"/>
  <c r="AG115" i="1" a="1"/>
  <c r="AG115" i="1" s="1"/>
  <c r="AF115" i="1" a="1"/>
  <c r="AF115" i="1" s="1"/>
  <c r="AE115" i="1" a="1"/>
  <c r="AE115" i="1" s="1"/>
  <c r="AD115" i="1" a="1"/>
  <c r="AD115" i="1" s="1"/>
  <c r="AC115" i="1" a="1"/>
  <c r="AC115" i="1" s="1"/>
  <c r="AB115" i="1" a="1"/>
  <c r="AB115" i="1" s="1"/>
  <c r="AM102" i="1" a="1"/>
  <c r="AM102" i="1" s="1"/>
  <c r="AL102" i="1" a="1"/>
  <c r="AL102" i="1" s="1"/>
  <c r="AK102" i="1" a="1"/>
  <c r="AK102" i="1" s="1"/>
  <c r="AJ102" i="1" a="1"/>
  <c r="AJ102" i="1" s="1"/>
  <c r="AI102" i="1" a="1"/>
  <c r="AI102" i="1" s="1"/>
  <c r="AH102" i="1" a="1"/>
  <c r="AH102" i="1" s="1"/>
  <c r="AG102" i="1" a="1"/>
  <c r="AG102" i="1" s="1"/>
  <c r="AF102" i="1" a="1"/>
  <c r="AF102" i="1" s="1"/>
  <c r="AE102" i="1" a="1"/>
  <c r="AE102" i="1" s="1"/>
  <c r="AD102" i="1" a="1"/>
  <c r="AD102" i="1" s="1"/>
  <c r="AC102" i="1" a="1"/>
  <c r="AC102" i="1" s="1"/>
  <c r="AB102" i="1" a="1"/>
  <c r="AB102" i="1" s="1"/>
  <c r="AM101" i="1" a="1"/>
  <c r="AM101" i="1" s="1"/>
  <c r="AL101" i="1" a="1"/>
  <c r="AL101" i="1" s="1"/>
  <c r="AK101" i="1" a="1"/>
  <c r="AK101" i="1" s="1"/>
  <c r="AJ101" i="1" a="1"/>
  <c r="AJ101" i="1" s="1"/>
  <c r="AI101" i="1" a="1"/>
  <c r="AI101" i="1" s="1"/>
  <c r="AH101" i="1" a="1"/>
  <c r="AH101" i="1" s="1"/>
  <c r="AG101" i="1" a="1"/>
  <c r="AG101" i="1" s="1"/>
  <c r="AF101" i="1" a="1"/>
  <c r="AF101" i="1" s="1"/>
  <c r="AE101" i="1" a="1"/>
  <c r="AE101" i="1" s="1"/>
  <c r="AD101" i="1" a="1"/>
  <c r="AD101" i="1" s="1"/>
  <c r="AC101" i="1" a="1"/>
  <c r="AC101" i="1" s="1"/>
  <c r="AB101" i="1" a="1"/>
  <c r="AB101" i="1" s="1"/>
  <c r="AM100" i="1" a="1"/>
  <c r="AM100" i="1" s="1"/>
  <c r="AL100" i="1" a="1"/>
  <c r="AL100" i="1" s="1"/>
  <c r="AK100" i="1" a="1"/>
  <c r="AK100" i="1" s="1"/>
  <c r="AJ100" i="1" a="1"/>
  <c r="AJ100" i="1" s="1"/>
  <c r="AI100" i="1" a="1"/>
  <c r="AI100" i="1" s="1"/>
  <c r="AH100" i="1" a="1"/>
  <c r="AH100" i="1" s="1"/>
  <c r="AG100" i="1" a="1"/>
  <c r="AG100" i="1" s="1"/>
  <c r="AF100" i="1" a="1"/>
  <c r="AF100" i="1" s="1"/>
  <c r="AE100" i="1" a="1"/>
  <c r="AE100" i="1" s="1"/>
  <c r="AD100" i="1" a="1"/>
  <c r="AD100" i="1" s="1"/>
  <c r="AC100" i="1" a="1"/>
  <c r="AC100" i="1" s="1"/>
  <c r="AB100" i="1" a="1"/>
  <c r="AB100" i="1" s="1"/>
  <c r="AM99" i="1" a="1"/>
  <c r="AM99" i="1" s="1"/>
  <c r="AL99" i="1" a="1"/>
  <c r="AL99" i="1" s="1"/>
  <c r="AK99" i="1" a="1"/>
  <c r="AK99" i="1" s="1"/>
  <c r="AJ99" i="1" a="1"/>
  <c r="AJ99" i="1" s="1"/>
  <c r="AI99" i="1" a="1"/>
  <c r="AI99" i="1" s="1"/>
  <c r="AH99" i="1" a="1"/>
  <c r="AH99" i="1" s="1"/>
  <c r="AG99" i="1" a="1"/>
  <c r="AG99" i="1" s="1"/>
  <c r="AF99" i="1" a="1"/>
  <c r="AF99" i="1" s="1"/>
  <c r="AE99" i="1" a="1"/>
  <c r="AE99" i="1" s="1"/>
  <c r="AD99" i="1" a="1"/>
  <c r="AD99" i="1" s="1"/>
  <c r="AC99" i="1" a="1"/>
  <c r="AC99" i="1" s="1"/>
  <c r="AB99" i="1" a="1"/>
  <c r="AB99" i="1" s="1"/>
  <c r="AM98" i="1" a="1"/>
  <c r="AM98" i="1" s="1"/>
  <c r="AL98" i="1" a="1"/>
  <c r="AL98" i="1" s="1"/>
  <c r="AK98" i="1" a="1"/>
  <c r="AK98" i="1" s="1"/>
  <c r="AJ98" i="1" a="1"/>
  <c r="AJ98" i="1" s="1"/>
  <c r="AI98" i="1" a="1"/>
  <c r="AI98" i="1" s="1"/>
  <c r="AH98" i="1" a="1"/>
  <c r="AH98" i="1" s="1"/>
  <c r="AG98" i="1" a="1"/>
  <c r="AG98" i="1" s="1"/>
  <c r="AF98" i="1" a="1"/>
  <c r="AF98" i="1" s="1"/>
  <c r="AE98" i="1" a="1"/>
  <c r="AE98" i="1" s="1"/>
  <c r="AD98" i="1" a="1"/>
  <c r="AD98" i="1" s="1"/>
  <c r="AC98" i="1" a="1"/>
  <c r="AC98" i="1" s="1"/>
  <c r="AB98" i="1" a="1"/>
  <c r="AB98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 s="1"/>
  <c r="AC63" i="1" a="1"/>
  <c r="AC63" i="1" s="1"/>
  <c r="AB63" i="1" a="1"/>
  <c r="AB63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 s="1"/>
  <c r="AD62" i="1" a="1"/>
  <c r="AD62" i="1" s="1"/>
  <c r="AC62" i="1" a="1"/>
  <c r="AC62" i="1" s="1"/>
  <c r="AB62" i="1" a="1"/>
  <c r="AB62" i="1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3" i="1" a="1"/>
  <c r="AM33" i="1" s="1"/>
  <c r="AL33" i="1" a="1"/>
  <c r="AL33" i="1" s="1"/>
  <c r="AK33" i="1" a="1"/>
  <c r="AK33" i="1" s="1"/>
  <c r="AJ33" i="1" a="1"/>
  <c r="AJ33" i="1" s="1"/>
  <c r="AI33" i="1" a="1"/>
  <c r="AI33" i="1" s="1"/>
  <c r="AH33" i="1" a="1"/>
  <c r="AH33" i="1" s="1"/>
  <c r="AG33" i="1" a="1"/>
  <c r="AG33" i="1" s="1"/>
  <c r="AF33" i="1" a="1"/>
  <c r="AF33" i="1" s="1"/>
  <c r="AE33" i="1" a="1"/>
  <c r="AE33" i="1" s="1"/>
  <c r="AD33" i="1" a="1"/>
  <c r="AD33" i="1" s="1"/>
  <c r="AC33" i="1" a="1"/>
  <c r="AC33" i="1" s="1"/>
  <c r="AB33" i="1" a="1"/>
  <c r="AB33" i="1" s="1"/>
  <c r="AM32" i="1" a="1"/>
  <c r="AM32" i="1" s="1"/>
  <c r="AL32" i="1" a="1"/>
  <c r="AL32" i="1" s="1"/>
  <c r="AK32" i="1" a="1"/>
  <c r="AK32" i="1" s="1"/>
  <c r="AJ32" i="1" a="1"/>
  <c r="AJ32" i="1" s="1"/>
  <c r="AI32" i="1" a="1"/>
  <c r="AI32" i="1" s="1"/>
  <c r="AH32" i="1" a="1"/>
  <c r="AH32" i="1" s="1"/>
  <c r="AG32" i="1" a="1"/>
  <c r="AG32" i="1" s="1"/>
  <c r="AF32" i="1" a="1"/>
  <c r="AF32" i="1" s="1"/>
  <c r="AE32" i="1" a="1"/>
  <c r="AE32" i="1" s="1"/>
  <c r="AD32" i="1" a="1"/>
  <c r="AD32" i="1" s="1"/>
  <c r="AC32" i="1" a="1"/>
  <c r="AC32" i="1" s="1"/>
  <c r="AB32" i="1" a="1"/>
  <c r="AB32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 s="1"/>
  <c r="AD31" i="1" a="1"/>
  <c r="AD31" i="1" s="1"/>
  <c r="AC31" i="1" a="1"/>
  <c r="AC31" i="1" s="1"/>
  <c r="AB31" i="1" a="1"/>
  <c r="AB31" i="1" s="1"/>
  <c r="AM30" i="1" a="1"/>
  <c r="AM30" i="1" s="1"/>
  <c r="AL30" i="1" a="1"/>
  <c r="AL30" i="1" s="1"/>
  <c r="AK30" i="1" a="1"/>
  <c r="AK30" i="1" s="1"/>
  <c r="AJ30" i="1" a="1"/>
  <c r="AJ30" i="1" s="1"/>
  <c r="AI30" i="1" a="1"/>
  <c r="AI30" i="1" s="1"/>
  <c r="AH30" i="1" a="1"/>
  <c r="AH30" i="1" s="1"/>
  <c r="AG30" i="1" a="1"/>
  <c r="AG30" i="1" s="1"/>
  <c r="AF30" i="1" a="1"/>
  <c r="AF30" i="1" s="1"/>
  <c r="AE30" i="1" a="1"/>
  <c r="AE30" i="1" s="1"/>
  <c r="AD30" i="1" a="1"/>
  <c r="AD30" i="1" s="1"/>
  <c r="AC30" i="1" a="1"/>
  <c r="AC30" i="1" s="1"/>
  <c r="AB30" i="1" a="1"/>
  <c r="AB30" i="1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 s="1"/>
  <c r="AD29" i="1" a="1"/>
  <c r="AD29" i="1" s="1"/>
  <c r="AC29" i="1" a="1"/>
  <c r="AC29" i="1" s="1"/>
  <c r="AB29" i="1" a="1"/>
  <c r="AB29" i="1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Z77" i="9" l="1"/>
  <c r="Z90" i="7"/>
  <c r="Z51" i="10"/>
  <c r="Z12" i="7"/>
  <c r="O17" i="14"/>
  <c r="O18" i="14" s="1"/>
  <c r="P17" i="14"/>
  <c r="P18" i="14" s="1"/>
  <c r="W17" i="14"/>
  <c r="W18" i="14" s="1"/>
  <c r="X17" i="14"/>
  <c r="X18" i="14" s="1"/>
  <c r="Z155" i="7"/>
  <c r="V25" i="13"/>
  <c r="V26" i="13" s="1"/>
  <c r="Z64" i="8"/>
  <c r="Z51" i="8"/>
  <c r="Z38" i="9"/>
  <c r="Z90" i="9"/>
  <c r="Z90" i="8"/>
  <c r="Z103" i="7"/>
  <c r="Z38" i="10"/>
  <c r="Z103" i="9"/>
  <c r="Z129" i="8"/>
  <c r="Z77" i="8"/>
  <c r="Z116" i="8"/>
  <c r="Z103" i="8"/>
  <c r="Z51" i="7"/>
  <c r="Z116" i="7"/>
  <c r="Z38" i="8"/>
  <c r="Z129" i="9"/>
  <c r="M86" i="16"/>
  <c r="M71" i="16"/>
  <c r="M24" i="16"/>
  <c r="M83" i="16"/>
  <c r="M97" i="16"/>
  <c r="M29" i="16"/>
  <c r="M99" i="16"/>
  <c r="M89" i="16"/>
  <c r="M65" i="16"/>
  <c r="M48" i="16"/>
  <c r="M45" i="16"/>
  <c r="M26" i="16"/>
  <c r="M17" i="16"/>
  <c r="M128" i="15"/>
  <c r="M32" i="15"/>
  <c r="M94" i="15"/>
  <c r="M112" i="15"/>
  <c r="M72" i="15"/>
  <c r="M70" i="15"/>
  <c r="M108" i="15"/>
  <c r="M54" i="15"/>
  <c r="M31" i="15"/>
  <c r="M102" i="15"/>
  <c r="M77" i="15"/>
  <c r="M57" i="15"/>
  <c r="M140" i="15"/>
  <c r="M122" i="15"/>
  <c r="M76" i="15"/>
  <c r="M66" i="15"/>
  <c r="M97" i="15"/>
  <c r="M23" i="15"/>
  <c r="M136" i="15"/>
  <c r="M69" i="4"/>
  <c r="M70" i="5"/>
  <c r="M80" i="5"/>
  <c r="M41" i="6"/>
  <c r="M106" i="5"/>
  <c r="M104" i="5"/>
  <c r="M104" i="3"/>
  <c r="M27" i="4"/>
  <c r="M84" i="3"/>
  <c r="M104" i="4"/>
  <c r="M103" i="4"/>
  <c r="M18" i="15"/>
  <c r="M29" i="15"/>
  <c r="M117" i="15"/>
  <c r="M171" i="15"/>
  <c r="M99" i="15"/>
  <c r="M198" i="15"/>
  <c r="M173" i="15"/>
  <c r="M169" i="15"/>
  <c r="M186" i="15"/>
  <c r="M28" i="15"/>
  <c r="M168" i="15"/>
  <c r="M91" i="15"/>
  <c r="M39" i="15"/>
  <c r="M160" i="15"/>
  <c r="M201" i="15"/>
  <c r="M185" i="15"/>
  <c r="M30" i="15"/>
  <c r="M135" i="15"/>
  <c r="M24" i="15"/>
  <c r="M111" i="15"/>
  <c r="M15" i="15"/>
  <c r="M20" i="15"/>
  <c r="M71" i="15"/>
  <c r="M35" i="15"/>
  <c r="M158" i="5"/>
  <c r="M157" i="5"/>
  <c r="M16" i="3"/>
  <c r="M135" i="4"/>
  <c r="M55" i="3"/>
  <c r="M53" i="3"/>
  <c r="M148" i="5"/>
  <c r="M123" i="3"/>
  <c r="M94" i="4"/>
  <c r="M91" i="4"/>
  <c r="M31" i="5"/>
  <c r="M135" i="5"/>
  <c r="M134" i="5"/>
  <c r="M129" i="5"/>
  <c r="M132" i="16"/>
  <c r="M73" i="16"/>
  <c r="M37" i="16"/>
  <c r="M138" i="16"/>
  <c r="M33" i="16"/>
  <c r="M31" i="16"/>
  <c r="M116" i="16"/>
  <c r="M88" i="16"/>
  <c r="M52" i="16"/>
  <c r="M105" i="16"/>
  <c r="M96" i="16"/>
  <c r="M117" i="16"/>
  <c r="M141" i="16"/>
  <c r="M18" i="16"/>
  <c r="M140" i="16"/>
  <c r="M46" i="16"/>
  <c r="M130" i="16"/>
  <c r="M137" i="16"/>
  <c r="M123" i="16"/>
  <c r="M122" i="16"/>
  <c r="M92" i="16"/>
  <c r="M149" i="16"/>
  <c r="M55" i="16"/>
  <c r="M43" i="16"/>
  <c r="M84" i="16"/>
  <c r="M34" i="16"/>
  <c r="M103" i="16"/>
  <c r="M145" i="16"/>
  <c r="M147" i="16"/>
  <c r="M160" i="16"/>
  <c r="M38" i="16"/>
  <c r="M121" i="15"/>
  <c r="M21" i="15"/>
  <c r="M202" i="15"/>
  <c r="M44" i="15"/>
  <c r="M146" i="15"/>
  <c r="M26" i="15"/>
  <c r="M22" i="15"/>
  <c r="M179" i="15"/>
  <c r="M92" i="15"/>
  <c r="M53" i="15"/>
  <c r="M82" i="15"/>
  <c r="M36" i="15"/>
  <c r="M45" i="15"/>
  <c r="M63" i="15"/>
  <c r="M195" i="15"/>
  <c r="M55" i="15"/>
  <c r="M87" i="15"/>
  <c r="M131" i="15"/>
  <c r="M224" i="15"/>
  <c r="M75" i="15"/>
  <c r="M193" i="15"/>
  <c r="M27" i="15"/>
  <c r="M212" i="15"/>
  <c r="M151" i="15"/>
  <c r="M49" i="15"/>
  <c r="M210" i="15"/>
  <c r="M38" i="15"/>
  <c r="M161" i="15"/>
  <c r="M103" i="15"/>
  <c r="M95" i="15"/>
  <c r="M209" i="15"/>
  <c r="M17" i="15"/>
  <c r="M105" i="15"/>
  <c r="M222" i="15"/>
  <c r="M138" i="15"/>
  <c r="M190" i="15"/>
  <c r="M227" i="15"/>
  <c r="M162" i="15"/>
  <c r="M143" i="15"/>
  <c r="M107" i="15"/>
  <c r="M229" i="15"/>
  <c r="M147" i="15"/>
  <c r="M93" i="5"/>
  <c r="M160" i="3"/>
  <c r="M157" i="3"/>
  <c r="M91" i="3"/>
  <c r="M41" i="5"/>
  <c r="M81" i="3"/>
  <c r="M107" i="3"/>
  <c r="M106" i="3"/>
  <c r="M95" i="5"/>
  <c r="M90" i="5"/>
  <c r="M109" i="5"/>
  <c r="M105" i="5"/>
  <c r="M15" i="6"/>
  <c r="M149" i="3"/>
  <c r="M147" i="3"/>
  <c r="M28" i="4"/>
  <c r="M39" i="4"/>
  <c r="M55" i="5"/>
  <c r="M53" i="5"/>
  <c r="M52" i="5"/>
  <c r="M156" i="5"/>
  <c r="M155" i="5"/>
  <c r="M133" i="4"/>
  <c r="M147" i="5"/>
  <c r="M144" i="5"/>
  <c r="M143" i="5"/>
  <c r="M118" i="4"/>
  <c r="M93" i="4"/>
  <c r="M42" i="6"/>
  <c r="M38" i="6"/>
  <c r="M17" i="5"/>
  <c r="M204" i="15"/>
  <c r="M37" i="15"/>
  <c r="M158" i="15"/>
  <c r="M156" i="15"/>
  <c r="M132" i="15"/>
  <c r="M118" i="15"/>
  <c r="M207" i="15"/>
  <c r="M33" i="15"/>
  <c r="M203" i="15"/>
  <c r="M142" i="15"/>
  <c r="M225" i="15"/>
  <c r="M78" i="15"/>
  <c r="M61" i="15"/>
  <c r="M124" i="15"/>
  <c r="M47" i="15"/>
  <c r="M40" i="15"/>
  <c r="M42" i="15"/>
  <c r="M25" i="15"/>
  <c r="M119" i="15"/>
  <c r="M213" i="15"/>
  <c r="M48" i="15"/>
  <c r="M230" i="15"/>
  <c r="M116" i="15"/>
  <c r="M120" i="15"/>
  <c r="M34" i="15"/>
  <c r="M166" i="15"/>
  <c r="M67" i="15"/>
  <c r="M218" i="15"/>
  <c r="M79" i="15"/>
  <c r="M153" i="15"/>
  <c r="M215" i="15"/>
  <c r="M106" i="15"/>
  <c r="M167" i="15"/>
  <c r="M170" i="15"/>
  <c r="M241" i="15"/>
  <c r="M237" i="15"/>
  <c r="M183" i="15"/>
  <c r="M178" i="15"/>
  <c r="M129" i="15"/>
  <c r="M90" i="15"/>
  <c r="M134" i="15"/>
  <c r="M104" i="15"/>
  <c r="M172" i="15"/>
  <c r="M216" i="15"/>
  <c r="M181" i="15"/>
  <c r="M64" i="15"/>
  <c r="M200" i="15"/>
  <c r="M13" i="15"/>
  <c r="L25" i="11"/>
  <c r="L26" i="11" s="1"/>
  <c r="T25" i="11"/>
  <c r="T26" i="11" s="1"/>
  <c r="M32" i="3"/>
  <c r="M25" i="3"/>
  <c r="M80" i="3"/>
  <c r="M44" i="16"/>
  <c r="M47" i="16"/>
  <c r="M159" i="16"/>
  <c r="M148" i="16"/>
  <c r="M75" i="16"/>
  <c r="M156" i="16"/>
  <c r="M21" i="16"/>
  <c r="M27" i="16"/>
  <c r="M90" i="16"/>
  <c r="M78" i="16"/>
  <c r="M66" i="16"/>
  <c r="M63" i="16"/>
  <c r="M19" i="16"/>
  <c r="M13" i="16"/>
  <c r="M157" i="16"/>
  <c r="M51" i="16"/>
  <c r="M133" i="16"/>
  <c r="M14" i="16"/>
  <c r="M42" i="16"/>
  <c r="M104" i="16"/>
  <c r="M41" i="16"/>
  <c r="M107" i="16"/>
  <c r="M125" i="16"/>
  <c r="M128" i="16"/>
  <c r="M118" i="16"/>
  <c r="M166" i="16"/>
  <c r="M39" i="16"/>
  <c r="M53" i="16"/>
  <c r="M139" i="16"/>
  <c r="M129" i="16"/>
  <c r="M142" i="16"/>
  <c r="M163" i="16"/>
  <c r="M77" i="16"/>
  <c r="M93" i="16"/>
  <c r="M101" i="16"/>
  <c r="M70" i="16"/>
  <c r="M158" i="16"/>
  <c r="M81" i="16"/>
  <c r="M61" i="16"/>
  <c r="M108" i="16"/>
  <c r="M105" i="3"/>
  <c r="M94" i="3"/>
  <c r="M82" i="5"/>
  <c r="M91" i="5"/>
  <c r="M67" i="4"/>
  <c r="M65" i="4"/>
  <c r="M56" i="4"/>
  <c r="M65" i="3"/>
  <c r="M80" i="4"/>
  <c r="M79" i="4"/>
  <c r="M77" i="4"/>
  <c r="K17" i="14"/>
  <c r="K18" i="14" s="1"/>
  <c r="M40" i="6"/>
  <c r="M143" i="3"/>
  <c r="M121" i="4"/>
  <c r="M39" i="3"/>
  <c r="M69" i="5"/>
  <c r="M65" i="5"/>
  <c r="M53" i="6"/>
  <c r="M160" i="5"/>
  <c r="M30" i="5"/>
  <c r="M29" i="5"/>
  <c r="M27" i="5"/>
  <c r="M134" i="3"/>
  <c r="M130" i="3"/>
  <c r="M131" i="5"/>
  <c r="M14" i="4"/>
  <c r="M13" i="4"/>
  <c r="M12" i="3"/>
  <c r="M56" i="3"/>
  <c r="M28" i="6"/>
  <c r="H26" i="14"/>
  <c r="M120" i="3"/>
  <c r="M40" i="5"/>
  <c r="M108" i="4"/>
  <c r="M105" i="4"/>
  <c r="M136" i="4"/>
  <c r="M132" i="4"/>
  <c r="M130" i="4"/>
  <c r="M85" i="15"/>
  <c r="M130" i="15"/>
  <c r="M83" i="15"/>
  <c r="M217" i="15"/>
  <c r="M41" i="15"/>
  <c r="M86" i="15"/>
  <c r="M188" i="15"/>
  <c r="M175" i="15"/>
  <c r="M19" i="15"/>
  <c r="M109" i="15"/>
  <c r="M60" i="15"/>
  <c r="M88" i="15"/>
  <c r="M145" i="15"/>
  <c r="M14" i="15"/>
  <c r="M80" i="15"/>
  <c r="M141" i="15"/>
  <c r="M251" i="15"/>
  <c r="M232" i="15"/>
  <c r="M115" i="15"/>
  <c r="M157" i="15"/>
  <c r="M245" i="15"/>
  <c r="M164" i="15"/>
  <c r="M174" i="15"/>
  <c r="M205" i="15"/>
  <c r="M243" i="15"/>
  <c r="M189" i="15"/>
  <c r="M196" i="15"/>
  <c r="M155" i="15"/>
  <c r="M59" i="15"/>
  <c r="M52" i="15"/>
  <c r="M65" i="15"/>
  <c r="M192" i="15"/>
  <c r="M84" i="15"/>
  <c r="M176" i="15"/>
  <c r="M177" i="15"/>
  <c r="M184" i="15"/>
  <c r="M43" i="15"/>
  <c r="M249" i="15"/>
  <c r="M123" i="15"/>
  <c r="M187" i="15"/>
  <c r="M154" i="15"/>
  <c r="M137" i="15"/>
  <c r="M250" i="15"/>
  <c r="M74" i="15"/>
  <c r="M110" i="15"/>
  <c r="M248" i="15"/>
  <c r="M239" i="15"/>
  <c r="M228" i="15"/>
  <c r="M56" i="15"/>
  <c r="M126" i="15"/>
  <c r="M219" i="15"/>
  <c r="M50" i="15"/>
  <c r="M226" i="15"/>
  <c r="M81" i="15"/>
  <c r="M244" i="15"/>
  <c r="M113" i="15"/>
  <c r="M163" i="15"/>
  <c r="M191" i="15"/>
  <c r="M194" i="15"/>
  <c r="M221" i="15"/>
  <c r="M96" i="15"/>
  <c r="S23" i="12"/>
  <c r="S24" i="12" s="1"/>
  <c r="K101" i="4"/>
  <c r="M29" i="3"/>
  <c r="M26" i="3"/>
  <c r="M83" i="3"/>
  <c r="S25" i="11"/>
  <c r="S26" i="11" s="1"/>
  <c r="M57" i="4"/>
  <c r="M54" i="4"/>
  <c r="M52" i="4"/>
  <c r="M143" i="16"/>
  <c r="M112" i="16"/>
  <c r="M173" i="16"/>
  <c r="M64" i="16"/>
  <c r="M161" i="16"/>
  <c r="M114" i="16"/>
  <c r="M28" i="16"/>
  <c r="M74" i="16"/>
  <c r="M20" i="16"/>
  <c r="M120" i="16"/>
  <c r="M30" i="16"/>
  <c r="M32" i="16"/>
  <c r="M76" i="16"/>
  <c r="M154" i="16"/>
  <c r="M164" i="16"/>
  <c r="M50" i="16"/>
  <c r="M79" i="16"/>
  <c r="M135" i="16"/>
  <c r="M109" i="16"/>
  <c r="M58" i="16"/>
  <c r="M91" i="16"/>
  <c r="M25" i="16"/>
  <c r="M23" i="16"/>
  <c r="M16" i="16"/>
  <c r="M177" i="16"/>
  <c r="M121" i="16"/>
  <c r="M85" i="16"/>
  <c r="M172" i="16"/>
  <c r="M68" i="16"/>
  <c r="M144" i="16"/>
  <c r="M59" i="16"/>
  <c r="M175" i="16"/>
  <c r="M67" i="16"/>
  <c r="M60" i="16"/>
  <c r="M22" i="16"/>
  <c r="M119" i="16"/>
  <c r="M146" i="16"/>
  <c r="M151" i="16"/>
  <c r="M49" i="16"/>
  <c r="M127" i="16"/>
  <c r="M124" i="16"/>
  <c r="M87" i="16"/>
  <c r="M106" i="16"/>
  <c r="M54" i="16"/>
  <c r="M131" i="16"/>
  <c r="M176" i="16"/>
  <c r="M136" i="16"/>
  <c r="M111" i="16"/>
  <c r="M95" i="16"/>
  <c r="M174" i="16"/>
  <c r="M152" i="16"/>
  <c r="S17" i="14"/>
  <c r="S18" i="14" s="1"/>
  <c r="M93" i="3"/>
  <c r="M92" i="3"/>
  <c r="M16" i="6"/>
  <c r="M14" i="6"/>
  <c r="M79" i="5"/>
  <c r="M78" i="5"/>
  <c r="M97" i="5"/>
  <c r="K36" i="5"/>
  <c r="H21" i="12"/>
  <c r="M39" i="6"/>
  <c r="K49" i="6"/>
  <c r="M15" i="3"/>
  <c r="M14" i="3"/>
  <c r="M119" i="4"/>
  <c r="M29" i="6"/>
  <c r="M26" i="6"/>
  <c r="M44" i="3"/>
  <c r="M42" i="3"/>
  <c r="L49" i="3"/>
  <c r="M42" i="5"/>
  <c r="M54" i="3"/>
  <c r="M122" i="3"/>
  <c r="M56" i="6"/>
  <c r="M55" i="6"/>
  <c r="M136" i="3"/>
  <c r="M132" i="3"/>
  <c r="M56" i="5"/>
  <c r="M145" i="5"/>
  <c r="M120" i="5"/>
  <c r="M118" i="5"/>
  <c r="M18" i="5"/>
  <c r="M40" i="4"/>
  <c r="H18" i="11"/>
  <c r="K49" i="4"/>
  <c r="K88" i="4"/>
  <c r="K23" i="5"/>
  <c r="L101" i="4"/>
  <c r="L114" i="5"/>
  <c r="K23" i="6"/>
  <c r="W25" i="11"/>
  <c r="W26" i="11" s="1"/>
  <c r="O25" i="11"/>
  <c r="O26" i="11" s="1"/>
  <c r="K25" i="13"/>
  <c r="K26" i="13" s="1"/>
  <c r="K23" i="3"/>
  <c r="H19" i="11"/>
  <c r="K75" i="4"/>
  <c r="H12" i="12"/>
  <c r="K140" i="4"/>
  <c r="K49" i="5"/>
  <c r="K101" i="5"/>
  <c r="M103" i="5"/>
  <c r="K114" i="5"/>
  <c r="K127" i="5"/>
  <c r="K166" i="5"/>
  <c r="Z38" i="7"/>
  <c r="Z142" i="9"/>
  <c r="Z155" i="9"/>
  <c r="Z12" i="10"/>
  <c r="Z25" i="10"/>
  <c r="Y12" i="14"/>
  <c r="Y14" i="14"/>
  <c r="K36" i="4"/>
  <c r="H14" i="12"/>
  <c r="H12" i="13"/>
  <c r="H14" i="14"/>
  <c r="Z64" i="7"/>
  <c r="Z77" i="7"/>
  <c r="Y20" i="11"/>
  <c r="Y21" i="11"/>
  <c r="Y17" i="11"/>
  <c r="Y16" i="11"/>
  <c r="Y19" i="11"/>
  <c r="K127" i="3"/>
  <c r="J171" i="3"/>
  <c r="J172" i="3" s="1"/>
  <c r="Z129" i="7"/>
  <c r="Z142" i="7"/>
  <c r="Z12" i="8"/>
  <c r="Z25" i="8"/>
  <c r="Y15" i="12"/>
  <c r="Y21" i="12"/>
  <c r="Y14" i="12"/>
  <c r="Y16" i="12"/>
  <c r="Y18" i="12"/>
  <c r="H32" i="12"/>
  <c r="N25" i="13"/>
  <c r="N26" i="13" s="1"/>
  <c r="L127" i="4"/>
  <c r="H18" i="12"/>
  <c r="H19" i="13"/>
  <c r="L17" i="14"/>
  <c r="L18" i="14" s="1"/>
  <c r="L36" i="6"/>
  <c r="M17" i="14"/>
  <c r="M18" i="14" s="1"/>
  <c r="U17" i="14"/>
  <c r="U18" i="14" s="1"/>
  <c r="M38" i="3"/>
  <c r="H15" i="11"/>
  <c r="H16" i="11"/>
  <c r="K166" i="3"/>
  <c r="B45" i="6"/>
  <c r="I67" i="6"/>
  <c r="I68" i="6" s="1"/>
  <c r="Z12" i="9"/>
  <c r="Z25" i="9"/>
  <c r="Z51" i="9"/>
  <c r="Z64" i="9"/>
  <c r="Y14" i="13"/>
  <c r="Y20" i="13"/>
  <c r="Y17" i="13"/>
  <c r="Y15" i="13"/>
  <c r="Y19" i="13"/>
  <c r="B55" i="6"/>
  <c r="B12" i="7"/>
  <c r="B12" i="3"/>
  <c r="B18" i="7"/>
  <c r="B18" i="3"/>
  <c r="B17" i="8"/>
  <c r="B17" i="4"/>
  <c r="C12" i="7"/>
  <c r="C12" i="3"/>
  <c r="B14" i="8"/>
  <c r="B14" i="4"/>
  <c r="B16" i="8"/>
  <c r="B16" i="4"/>
  <c r="B19" i="8"/>
  <c r="B19" i="4"/>
  <c r="B17" i="7"/>
  <c r="B17" i="3"/>
  <c r="B25" i="7"/>
  <c r="B25" i="3"/>
  <c r="B18" i="8"/>
  <c r="B18" i="4"/>
  <c r="B13" i="8"/>
  <c r="B13" i="4"/>
  <c r="B14" i="7"/>
  <c r="B14" i="3"/>
  <c r="B15" i="8"/>
  <c r="B15" i="4"/>
  <c r="B16" i="7"/>
  <c r="B16" i="3"/>
  <c r="B15" i="7"/>
  <c r="B15" i="3"/>
  <c r="D14" i="7"/>
  <c r="D14" i="3"/>
  <c r="B39" i="7"/>
  <c r="B39" i="3"/>
  <c r="D43" i="7"/>
  <c r="D43" i="3"/>
  <c r="B108" i="8"/>
  <c r="B108" i="4"/>
  <c r="B118" i="7"/>
  <c r="B118" i="3"/>
  <c r="B119" i="7"/>
  <c r="B119" i="3"/>
  <c r="D12" i="7"/>
  <c r="D12" i="3"/>
  <c r="C15" i="7"/>
  <c r="C15" i="3"/>
  <c r="C16" i="8"/>
  <c r="C16" i="4"/>
  <c r="C19" i="7"/>
  <c r="C19" i="3"/>
  <c r="C28" i="7"/>
  <c r="C28" i="3"/>
  <c r="D29" i="7"/>
  <c r="D29" i="3"/>
  <c r="B38" i="7"/>
  <c r="B38" i="3"/>
  <c r="C25" i="8"/>
  <c r="C25" i="4"/>
  <c r="D26" i="8"/>
  <c r="D26" i="4"/>
  <c r="C41" i="7"/>
  <c r="C41" i="3"/>
  <c r="D42" i="7"/>
  <c r="D42" i="3"/>
  <c r="B30" i="8"/>
  <c r="B30" i="4"/>
  <c r="B51" i="7"/>
  <c r="B51" i="3"/>
  <c r="B39" i="8"/>
  <c r="B39" i="4"/>
  <c r="D40" i="8"/>
  <c r="D40" i="4"/>
  <c r="C55" i="7"/>
  <c r="C55" i="3"/>
  <c r="D43" i="8"/>
  <c r="D43" i="4"/>
  <c r="D44" i="8"/>
  <c r="D44" i="4"/>
  <c r="D45" i="8"/>
  <c r="D45" i="4"/>
  <c r="B65" i="7"/>
  <c r="B65" i="3"/>
  <c r="C52" i="8"/>
  <c r="C52" i="4"/>
  <c r="D66" i="8"/>
  <c r="D66" i="4"/>
  <c r="B68" i="7"/>
  <c r="B68" i="3"/>
  <c r="B70" i="8"/>
  <c r="B70" i="4"/>
  <c r="C78" i="7"/>
  <c r="C78" i="3"/>
  <c r="C96" i="8"/>
  <c r="C96" i="4"/>
  <c r="B84" i="8"/>
  <c r="B84" i="4"/>
  <c r="C94" i="7"/>
  <c r="C94" i="3"/>
  <c r="B109" i="7"/>
  <c r="B109" i="3"/>
  <c r="B110" i="7"/>
  <c r="B110" i="3"/>
  <c r="B120" i="7"/>
  <c r="B120" i="3"/>
  <c r="C129" i="7"/>
  <c r="C129" i="3"/>
  <c r="C143" i="7"/>
  <c r="C143" i="3"/>
  <c r="C146" i="7"/>
  <c r="C146" i="3"/>
  <c r="C122" i="8"/>
  <c r="C122" i="4"/>
  <c r="C149" i="7"/>
  <c r="C149" i="3"/>
  <c r="C130" i="8"/>
  <c r="C130" i="4"/>
  <c r="C133" i="8"/>
  <c r="C133" i="4"/>
  <c r="C13" i="9"/>
  <c r="C13" i="5"/>
  <c r="B32" i="3"/>
  <c r="B32" i="7"/>
  <c r="D25" i="8"/>
  <c r="D25" i="4"/>
  <c r="C40" i="7"/>
  <c r="C40" i="3"/>
  <c r="D41" i="7"/>
  <c r="D41" i="3"/>
  <c r="B29" i="8"/>
  <c r="B29" i="4"/>
  <c r="B45" i="7"/>
  <c r="B45" i="3"/>
  <c r="C32" i="8"/>
  <c r="C32" i="4"/>
  <c r="D53" i="7"/>
  <c r="D53" i="3"/>
  <c r="D55" i="7"/>
  <c r="D55" i="3"/>
  <c r="D56" i="7"/>
  <c r="D56" i="3"/>
  <c r="C57" i="7"/>
  <c r="C57" i="3"/>
  <c r="C58" i="7"/>
  <c r="C58" i="3"/>
  <c r="D52" i="4"/>
  <c r="D52" i="8"/>
  <c r="B66" i="7"/>
  <c r="B66" i="3"/>
  <c r="D53" i="8"/>
  <c r="D53" i="4"/>
  <c r="B67" i="7"/>
  <c r="B67" i="3"/>
  <c r="C54" i="8"/>
  <c r="C54" i="4"/>
  <c r="C92" i="8"/>
  <c r="C92" i="4"/>
  <c r="B80" i="8"/>
  <c r="B80" i="4"/>
  <c r="B82" i="8"/>
  <c r="B82" i="4"/>
  <c r="C96" i="7"/>
  <c r="C96" i="3"/>
  <c r="C103" i="7"/>
  <c r="C103" i="3"/>
  <c r="B107" i="7"/>
  <c r="B107" i="3"/>
  <c r="C108" i="8"/>
  <c r="C108" i="4"/>
  <c r="B116" i="3"/>
  <c r="B116" i="7"/>
  <c r="C134" i="7"/>
  <c r="C134" i="3"/>
  <c r="C118" i="8"/>
  <c r="C118" i="4"/>
  <c r="C160" i="7"/>
  <c r="C160" i="3"/>
  <c r="C16" i="9"/>
  <c r="C16" i="5"/>
  <c r="D25" i="9"/>
  <c r="D25" i="5"/>
  <c r="B28" i="9"/>
  <c r="B28" i="5"/>
  <c r="B29" i="9"/>
  <c r="B29" i="5"/>
  <c r="B12" i="10"/>
  <c r="B12" i="6"/>
  <c r="B13" i="10"/>
  <c r="B13" i="6"/>
  <c r="B54" i="9"/>
  <c r="B54" i="5"/>
  <c r="B55" i="9"/>
  <c r="B55" i="5"/>
  <c r="B80" i="9"/>
  <c r="B80" i="5"/>
  <c r="B81" i="9"/>
  <c r="B81" i="5"/>
  <c r="C92" i="9"/>
  <c r="C92" i="5"/>
  <c r="C104" i="9"/>
  <c r="C104" i="5"/>
  <c r="B129" i="9"/>
  <c r="B129" i="5"/>
  <c r="D18" i="7"/>
  <c r="D18" i="3"/>
  <c r="D30" i="7"/>
  <c r="D30" i="3"/>
  <c r="C26" i="8"/>
  <c r="C26" i="4"/>
  <c r="B31" i="8"/>
  <c r="B31" i="4"/>
  <c r="C51" i="8"/>
  <c r="C51" i="4"/>
  <c r="C13" i="8"/>
  <c r="C13" i="4"/>
  <c r="C16" i="7"/>
  <c r="C16" i="3"/>
  <c r="C17" i="8"/>
  <c r="C17" i="4"/>
  <c r="C25" i="7"/>
  <c r="C25" i="3"/>
  <c r="C26" i="7"/>
  <c r="C26" i="3"/>
  <c r="D27" i="7"/>
  <c r="D27" i="3"/>
  <c r="B31" i="7"/>
  <c r="B31" i="3"/>
  <c r="C39" i="7"/>
  <c r="C39" i="3"/>
  <c r="D40" i="7"/>
  <c r="D40" i="3"/>
  <c r="B28" i="8"/>
  <c r="B28" i="4"/>
  <c r="B44" i="7"/>
  <c r="B44" i="3"/>
  <c r="C31" i="8"/>
  <c r="C31" i="4"/>
  <c r="D32" i="8"/>
  <c r="D32" i="4"/>
  <c r="B52" i="7"/>
  <c r="B52" i="3"/>
  <c r="B42" i="4"/>
  <c r="B42" i="8"/>
  <c r="D57" i="7"/>
  <c r="D57" i="3"/>
  <c r="C64" i="7"/>
  <c r="C64" i="3"/>
  <c r="B64" i="8"/>
  <c r="B64" i="4"/>
  <c r="B65" i="8"/>
  <c r="B65" i="4"/>
  <c r="D54" i="8"/>
  <c r="D54" i="4"/>
  <c r="C68" i="7"/>
  <c r="C68" i="3"/>
  <c r="B68" i="8"/>
  <c r="B68" i="4"/>
  <c r="C69" i="7"/>
  <c r="C69" i="3"/>
  <c r="C70" i="8"/>
  <c r="C70" i="4"/>
  <c r="B58" i="8"/>
  <c r="B58" i="4"/>
  <c r="B78" i="8"/>
  <c r="B78" i="4"/>
  <c r="C93" i="8"/>
  <c r="C93" i="4"/>
  <c r="C120" i="7"/>
  <c r="C120" i="3"/>
  <c r="B132" i="7"/>
  <c r="B132" i="3"/>
  <c r="B133" i="7"/>
  <c r="B133" i="3"/>
  <c r="D134" i="7"/>
  <c r="D134" i="3"/>
  <c r="D118" i="8"/>
  <c r="D118" i="4"/>
  <c r="C145" i="7"/>
  <c r="C145" i="3"/>
  <c r="C129" i="8"/>
  <c r="C129" i="4"/>
  <c r="B156" i="7"/>
  <c r="B156" i="3"/>
  <c r="D160" i="7"/>
  <c r="D160" i="3"/>
  <c r="B135" i="8"/>
  <c r="B135" i="4"/>
  <c r="D15" i="8"/>
  <c r="D15" i="4"/>
  <c r="D52" i="7"/>
  <c r="D52" i="3"/>
  <c r="D58" i="8"/>
  <c r="D58" i="4"/>
  <c r="B90" i="8"/>
  <c r="B90" i="4"/>
  <c r="C82" i="7"/>
  <c r="C82" i="3"/>
  <c r="B105" i="7"/>
  <c r="B105" i="3"/>
  <c r="D17" i="8"/>
  <c r="D17" i="4"/>
  <c r="D25" i="7"/>
  <c r="D25" i="3"/>
  <c r="D26" i="7"/>
  <c r="D26" i="3"/>
  <c r="B30" i="7"/>
  <c r="B30" i="3"/>
  <c r="C38" i="7"/>
  <c r="C38" i="3"/>
  <c r="D39" i="7"/>
  <c r="D39" i="3"/>
  <c r="B27" i="4"/>
  <c r="B27" i="8"/>
  <c r="B43" i="7"/>
  <c r="B43" i="3"/>
  <c r="C30" i="8"/>
  <c r="C30" i="4"/>
  <c r="D31" i="8"/>
  <c r="D31" i="4"/>
  <c r="D38" i="8"/>
  <c r="D38" i="4"/>
  <c r="C66" i="3"/>
  <c r="C66" i="7"/>
  <c r="C67" i="7"/>
  <c r="C67" i="3"/>
  <c r="C69" i="8"/>
  <c r="C69" i="4"/>
  <c r="D70" i="7"/>
  <c r="D70" i="3"/>
  <c r="C71" i="8"/>
  <c r="C71" i="4"/>
  <c r="C82" i="8"/>
  <c r="C82" i="4"/>
  <c r="B83" i="7"/>
  <c r="B83" i="3"/>
  <c r="C107" i="7"/>
  <c r="C107" i="3"/>
  <c r="C116" i="7"/>
  <c r="C116" i="3"/>
  <c r="B131" i="7"/>
  <c r="B131" i="3"/>
  <c r="C15" i="9"/>
  <c r="C15" i="5"/>
  <c r="D19" i="8"/>
  <c r="D19" i="4"/>
  <c r="C29" i="7"/>
  <c r="C29" i="3"/>
  <c r="C77" i="7"/>
  <c r="C77" i="3"/>
  <c r="B92" i="8"/>
  <c r="B92" i="4"/>
  <c r="B103" i="7"/>
  <c r="B103" i="3"/>
  <c r="D16" i="8"/>
  <c r="D16" i="4"/>
  <c r="D19" i="7"/>
  <c r="D19" i="3"/>
  <c r="C27" i="7"/>
  <c r="C27" i="3"/>
  <c r="C13" i="7"/>
  <c r="C13" i="3"/>
  <c r="D16" i="7"/>
  <c r="D16" i="3"/>
  <c r="C14" i="8"/>
  <c r="C14" i="4"/>
  <c r="C17" i="7"/>
  <c r="C17" i="3"/>
  <c r="C18" i="8"/>
  <c r="C18" i="4"/>
  <c r="B19" i="7"/>
  <c r="B19" i="3"/>
  <c r="B29" i="7"/>
  <c r="B29" i="3"/>
  <c r="C32" i="7"/>
  <c r="C32" i="3"/>
  <c r="D38" i="7"/>
  <c r="D38" i="3"/>
  <c r="B26" i="8"/>
  <c r="B26" i="4"/>
  <c r="B42" i="7"/>
  <c r="B42" i="3"/>
  <c r="C29" i="8"/>
  <c r="C29" i="4"/>
  <c r="D30" i="4"/>
  <c r="D30" i="8"/>
  <c r="C45" i="7"/>
  <c r="C45" i="3"/>
  <c r="B53" i="7"/>
  <c r="B53" i="3"/>
  <c r="B44" i="8"/>
  <c r="B44" i="4"/>
  <c r="D64" i="7"/>
  <c r="D64" i="3"/>
  <c r="D65" i="7"/>
  <c r="D65" i="3"/>
  <c r="D66" i="7"/>
  <c r="D66" i="3"/>
  <c r="B56" i="8"/>
  <c r="B56" i="4"/>
  <c r="B57" i="8"/>
  <c r="B57" i="4"/>
  <c r="C78" i="8"/>
  <c r="C78" i="4"/>
  <c r="B79" i="7"/>
  <c r="B79" i="3"/>
  <c r="B81" i="7"/>
  <c r="B81" i="3"/>
  <c r="C83" i="4"/>
  <c r="C83" i="8"/>
  <c r="B90" i="7"/>
  <c r="B90" i="3"/>
  <c r="B92" i="7"/>
  <c r="B92" i="3"/>
  <c r="C133" i="7"/>
  <c r="C133" i="3"/>
  <c r="C136" i="7"/>
  <c r="C136" i="3"/>
  <c r="C117" i="8"/>
  <c r="C117" i="4"/>
  <c r="C120" i="8"/>
  <c r="C120" i="4"/>
  <c r="C156" i="7"/>
  <c r="C156" i="3"/>
  <c r="C159" i="7"/>
  <c r="C159" i="3"/>
  <c r="C135" i="8"/>
  <c r="C135" i="4"/>
  <c r="C162" i="7"/>
  <c r="C162" i="3"/>
  <c r="B26" i="7"/>
  <c r="B26" i="3"/>
  <c r="D27" i="8"/>
  <c r="D27" i="4"/>
  <c r="C55" i="8"/>
  <c r="C55" i="4"/>
  <c r="C71" i="7"/>
  <c r="C71" i="3"/>
  <c r="D28" i="7"/>
  <c r="D28" i="3"/>
  <c r="D13" i="8"/>
  <c r="D13" i="4"/>
  <c r="C12" i="8"/>
  <c r="C12" i="4"/>
  <c r="D13" i="7"/>
  <c r="D13" i="3"/>
  <c r="D14" i="8"/>
  <c r="D14" i="4"/>
  <c r="D17" i="7"/>
  <c r="D17" i="3"/>
  <c r="D18" i="8"/>
  <c r="D18" i="4"/>
  <c r="B28" i="7"/>
  <c r="B28" i="3"/>
  <c r="C31" i="7"/>
  <c r="C31" i="3"/>
  <c r="D32" i="7"/>
  <c r="D32" i="3"/>
  <c r="B25" i="8"/>
  <c r="B25" i="4"/>
  <c r="B41" i="7"/>
  <c r="B41" i="3"/>
  <c r="C28" i="8"/>
  <c r="C28" i="4"/>
  <c r="D29" i="8"/>
  <c r="D29" i="4"/>
  <c r="C44" i="7"/>
  <c r="C44" i="3"/>
  <c r="D45" i="7"/>
  <c r="D45" i="3"/>
  <c r="D51" i="7"/>
  <c r="D51" i="3"/>
  <c r="D39" i="8"/>
  <c r="D39" i="4"/>
  <c r="D41" i="8"/>
  <c r="D41" i="4"/>
  <c r="C42" i="8"/>
  <c r="C42" i="4"/>
  <c r="B56" i="7"/>
  <c r="B56" i="3"/>
  <c r="B45" i="8"/>
  <c r="B45" i="4"/>
  <c r="B51" i="8"/>
  <c r="B51" i="4"/>
  <c r="C64" i="8"/>
  <c r="C64" i="4"/>
  <c r="C65" i="8"/>
  <c r="C65" i="4"/>
  <c r="B53" i="8"/>
  <c r="B53" i="4"/>
  <c r="C68" i="8"/>
  <c r="C68" i="4"/>
  <c r="B77" i="7"/>
  <c r="B77" i="3"/>
  <c r="C79" i="8"/>
  <c r="C79" i="4"/>
  <c r="B104" i="8"/>
  <c r="B104" i="4"/>
  <c r="B106" i="8"/>
  <c r="B106" i="4"/>
  <c r="B110" i="4"/>
  <c r="B110" i="8"/>
  <c r="B130" i="7"/>
  <c r="B130" i="3"/>
  <c r="C147" i="7"/>
  <c r="C147" i="3"/>
  <c r="C131" i="8"/>
  <c r="C131" i="4"/>
  <c r="D12" i="8"/>
  <c r="D12" i="4"/>
  <c r="B13" i="7"/>
  <c r="B13" i="3"/>
  <c r="C42" i="7"/>
  <c r="C42" i="3"/>
  <c r="C45" i="8"/>
  <c r="C45" i="4"/>
  <c r="C104" i="8"/>
  <c r="C104" i="4"/>
  <c r="B12" i="8"/>
  <c r="B12" i="4"/>
  <c r="D15" i="7"/>
  <c r="D15" i="3"/>
  <c r="C14" i="7"/>
  <c r="C14" i="3"/>
  <c r="C15" i="8"/>
  <c r="C15" i="4"/>
  <c r="C18" i="7"/>
  <c r="C18" i="3"/>
  <c r="C19" i="8"/>
  <c r="C19" i="4"/>
  <c r="B27" i="7"/>
  <c r="B27" i="3"/>
  <c r="C30" i="3"/>
  <c r="C30" i="7"/>
  <c r="D31" i="7"/>
  <c r="D31" i="3"/>
  <c r="B40" i="3"/>
  <c r="B40" i="7"/>
  <c r="C27" i="8"/>
  <c r="C27" i="4"/>
  <c r="D28" i="8"/>
  <c r="D28" i="4"/>
  <c r="C43" i="7"/>
  <c r="C43" i="3"/>
  <c r="D44" i="7"/>
  <c r="D44" i="3"/>
  <c r="B32" i="8"/>
  <c r="B32" i="4"/>
  <c r="B38" i="8"/>
  <c r="B38" i="4"/>
  <c r="D54" i="7"/>
  <c r="D54" i="3"/>
  <c r="C43" i="4"/>
  <c r="C43" i="8"/>
  <c r="B57" i="7"/>
  <c r="B57" i="3"/>
  <c r="B58" i="7"/>
  <c r="B58" i="3"/>
  <c r="D64" i="8"/>
  <c r="D64" i="4"/>
  <c r="C66" i="8"/>
  <c r="C66" i="4"/>
  <c r="B54" i="8"/>
  <c r="B54" i="4"/>
  <c r="C67" i="4"/>
  <c r="C67" i="8"/>
  <c r="D68" i="8"/>
  <c r="D68" i="4"/>
  <c r="C56" i="8"/>
  <c r="C56" i="4"/>
  <c r="B70" i="7"/>
  <c r="B70" i="3"/>
  <c r="C57" i="8"/>
  <c r="C57" i="4"/>
  <c r="C81" i="7"/>
  <c r="C81" i="3"/>
  <c r="B94" i="8"/>
  <c r="B94" i="4"/>
  <c r="B96" i="4"/>
  <c r="B96" i="8"/>
  <c r="C90" i="7"/>
  <c r="C90" i="3"/>
  <c r="B94" i="7"/>
  <c r="B94" i="3"/>
  <c r="B96" i="7"/>
  <c r="B96" i="3"/>
  <c r="B122" i="7"/>
  <c r="B122" i="3"/>
  <c r="B123" i="7"/>
  <c r="B123" i="3"/>
  <c r="B129" i="7"/>
  <c r="B129" i="3"/>
  <c r="C116" i="8"/>
  <c r="C116" i="4"/>
  <c r="B143" i="7"/>
  <c r="B143" i="3"/>
  <c r="D147" i="7"/>
  <c r="D147" i="3"/>
  <c r="B122" i="8"/>
  <c r="B122" i="4"/>
  <c r="D131" i="8"/>
  <c r="D131" i="4"/>
  <c r="C158" i="7"/>
  <c r="C158" i="3"/>
  <c r="B13" i="9"/>
  <c r="B13" i="5"/>
  <c r="B40" i="8"/>
  <c r="B40" i="4"/>
  <c r="B54" i="7"/>
  <c r="B54" i="3"/>
  <c r="B41" i="8"/>
  <c r="B41" i="4"/>
  <c r="B55" i="7"/>
  <c r="B55" i="3"/>
  <c r="C56" i="7"/>
  <c r="C56" i="3"/>
  <c r="D51" i="8"/>
  <c r="D51" i="4"/>
  <c r="B52" i="8"/>
  <c r="B52" i="4"/>
  <c r="C53" i="8"/>
  <c r="C53" i="4"/>
  <c r="D67" i="7"/>
  <c r="D67" i="3"/>
  <c r="B67" i="8"/>
  <c r="B67" i="4"/>
  <c r="B69" i="7"/>
  <c r="B69" i="3"/>
  <c r="B71" i="8"/>
  <c r="B71" i="4"/>
  <c r="B78" i="7"/>
  <c r="B78" i="3"/>
  <c r="B79" i="8"/>
  <c r="B79" i="4"/>
  <c r="B93" i="8"/>
  <c r="B93" i="4"/>
  <c r="B82" i="7"/>
  <c r="B82" i="3"/>
  <c r="B83" i="8"/>
  <c r="B83" i="4"/>
  <c r="B97" i="8"/>
  <c r="B97" i="4"/>
  <c r="B91" i="7"/>
  <c r="B91" i="3"/>
  <c r="B95" i="7"/>
  <c r="B95" i="3"/>
  <c r="B104" i="7"/>
  <c r="B104" i="3"/>
  <c r="B105" i="8"/>
  <c r="B105" i="4"/>
  <c r="B108" i="3"/>
  <c r="B108" i="7"/>
  <c r="B109" i="8"/>
  <c r="B109" i="4"/>
  <c r="B117" i="7"/>
  <c r="B117" i="3"/>
  <c r="B121" i="7"/>
  <c r="B121" i="3"/>
  <c r="D136" i="7"/>
  <c r="D136" i="3"/>
  <c r="B116" i="8"/>
  <c r="B116" i="4"/>
  <c r="B145" i="3"/>
  <c r="B145" i="7"/>
  <c r="D120" i="8"/>
  <c r="D120" i="4"/>
  <c r="D149" i="7"/>
  <c r="D149" i="3"/>
  <c r="B129" i="8"/>
  <c r="B129" i="4"/>
  <c r="B158" i="7"/>
  <c r="B158" i="3"/>
  <c r="D133" i="8"/>
  <c r="D133" i="4"/>
  <c r="D162" i="7"/>
  <c r="D162" i="3"/>
  <c r="B15" i="5"/>
  <c r="B15" i="9"/>
  <c r="C25" i="9"/>
  <c r="C25" i="5"/>
  <c r="C38" i="9"/>
  <c r="C38" i="5"/>
  <c r="C39" i="9"/>
  <c r="C39" i="5"/>
  <c r="C41" i="9"/>
  <c r="C41" i="5"/>
  <c r="C17" i="10"/>
  <c r="C17" i="6"/>
  <c r="C18" i="10"/>
  <c r="C18" i="6"/>
  <c r="B45" i="9"/>
  <c r="B45" i="5"/>
  <c r="C64" i="9"/>
  <c r="C64" i="5"/>
  <c r="C65" i="5"/>
  <c r="C65" i="9"/>
  <c r="C67" i="9"/>
  <c r="C67" i="5"/>
  <c r="B71" i="9"/>
  <c r="B71" i="5"/>
  <c r="C25" i="6"/>
  <c r="C25" i="10"/>
  <c r="B29" i="10"/>
  <c r="B29" i="6"/>
  <c r="C90" i="9"/>
  <c r="C90" i="5"/>
  <c r="C93" i="9"/>
  <c r="C93" i="5"/>
  <c r="C96" i="9"/>
  <c r="C96" i="5"/>
  <c r="C38" i="10"/>
  <c r="C38" i="6"/>
  <c r="C44" i="10"/>
  <c r="C44" i="6"/>
  <c r="D148" i="9"/>
  <c r="D148" i="5"/>
  <c r="D149" i="9"/>
  <c r="D149" i="5"/>
  <c r="D161" i="9"/>
  <c r="D161" i="5"/>
  <c r="D55" i="8"/>
  <c r="D55" i="4"/>
  <c r="D69" i="8"/>
  <c r="D69" i="4"/>
  <c r="D71" i="7"/>
  <c r="D71" i="3"/>
  <c r="D77" i="8"/>
  <c r="D77" i="4"/>
  <c r="D91" i="8"/>
  <c r="D91" i="4"/>
  <c r="D80" i="7"/>
  <c r="D80" i="3"/>
  <c r="D81" i="8"/>
  <c r="D81" i="4"/>
  <c r="D95" i="8"/>
  <c r="D95" i="4"/>
  <c r="D84" i="7"/>
  <c r="D84" i="3"/>
  <c r="D93" i="7"/>
  <c r="D93" i="3"/>
  <c r="D97" i="7"/>
  <c r="D97" i="3"/>
  <c r="D103" i="8"/>
  <c r="D103" i="4"/>
  <c r="D106" i="7"/>
  <c r="D106" i="3"/>
  <c r="D107" i="8"/>
  <c r="D107" i="4"/>
  <c r="D110" i="3"/>
  <c r="D110" i="7"/>
  <c r="D119" i="7"/>
  <c r="D119" i="3"/>
  <c r="D123" i="3"/>
  <c r="D123" i="7"/>
  <c r="D132" i="7"/>
  <c r="D132" i="3"/>
  <c r="D135" i="7"/>
  <c r="D135" i="3"/>
  <c r="B144" i="7"/>
  <c r="B144" i="3"/>
  <c r="D119" i="8"/>
  <c r="D119" i="4"/>
  <c r="D148" i="7"/>
  <c r="D148" i="3"/>
  <c r="B123" i="8"/>
  <c r="B123" i="4"/>
  <c r="B157" i="7"/>
  <c r="B157" i="3"/>
  <c r="D132" i="8"/>
  <c r="D132" i="4"/>
  <c r="D161" i="7"/>
  <c r="D161" i="3"/>
  <c r="B136" i="8"/>
  <c r="B136" i="4"/>
  <c r="B14" i="9"/>
  <c r="B14" i="5"/>
  <c r="C17" i="9"/>
  <c r="C17" i="5"/>
  <c r="B26" i="9"/>
  <c r="B26" i="5"/>
  <c r="B27" i="9"/>
  <c r="B27" i="5"/>
  <c r="D41" i="9"/>
  <c r="D41" i="5"/>
  <c r="C43" i="9"/>
  <c r="C43" i="5"/>
  <c r="B52" i="9"/>
  <c r="B52" i="5"/>
  <c r="D67" i="9"/>
  <c r="D67" i="5"/>
  <c r="C69" i="9"/>
  <c r="C69" i="5"/>
  <c r="D25" i="10"/>
  <c r="D25" i="6"/>
  <c r="B78" i="9"/>
  <c r="B78" i="5"/>
  <c r="C27" i="10"/>
  <c r="C27" i="6"/>
  <c r="B31" i="10"/>
  <c r="B31" i="6"/>
  <c r="D93" i="9"/>
  <c r="D93" i="5"/>
  <c r="D38" i="6"/>
  <c r="D38" i="10"/>
  <c r="C105" i="9"/>
  <c r="C105" i="5"/>
  <c r="D42" i="10"/>
  <c r="D42" i="6"/>
  <c r="C108" i="9"/>
  <c r="C108" i="5"/>
  <c r="D43" i="10"/>
  <c r="D43" i="6"/>
  <c r="C45" i="10"/>
  <c r="C45" i="6"/>
  <c r="D53" i="10"/>
  <c r="D53" i="6"/>
  <c r="D68" i="7"/>
  <c r="D68" i="3"/>
  <c r="D56" i="4"/>
  <c r="D56" i="8"/>
  <c r="D70" i="8"/>
  <c r="D70" i="4"/>
  <c r="D77" i="7"/>
  <c r="D77" i="3"/>
  <c r="D78" i="8"/>
  <c r="D78" i="4"/>
  <c r="D92" i="8"/>
  <c r="D92" i="4"/>
  <c r="D81" i="7"/>
  <c r="D81" i="3"/>
  <c r="D82" i="8"/>
  <c r="D82" i="4"/>
  <c r="D96" i="8"/>
  <c r="D96" i="4"/>
  <c r="C97" i="8"/>
  <c r="C97" i="4"/>
  <c r="D90" i="7"/>
  <c r="D90" i="3"/>
  <c r="C91" i="7"/>
  <c r="C91" i="3"/>
  <c r="D94" i="7"/>
  <c r="D94" i="3"/>
  <c r="C95" i="7"/>
  <c r="C95" i="3"/>
  <c r="D103" i="3"/>
  <c r="D103" i="7"/>
  <c r="C104" i="7"/>
  <c r="C104" i="3"/>
  <c r="D104" i="8"/>
  <c r="D104" i="4"/>
  <c r="C105" i="8"/>
  <c r="C105" i="4"/>
  <c r="D107" i="7"/>
  <c r="D107" i="3"/>
  <c r="C108" i="7"/>
  <c r="C108" i="3"/>
  <c r="D108" i="8"/>
  <c r="D108" i="4"/>
  <c r="C109" i="8"/>
  <c r="C109" i="4"/>
  <c r="D116" i="7"/>
  <c r="D116" i="3"/>
  <c r="C117" i="7"/>
  <c r="C117" i="3"/>
  <c r="D120" i="7"/>
  <c r="D120" i="3"/>
  <c r="C121" i="7"/>
  <c r="C121" i="3"/>
  <c r="D129" i="7"/>
  <c r="D129" i="3"/>
  <c r="C130" i="7"/>
  <c r="C130" i="3"/>
  <c r="D133" i="7"/>
  <c r="D133" i="3"/>
  <c r="B142" i="7"/>
  <c r="B142" i="3"/>
  <c r="D117" i="8"/>
  <c r="D117" i="4"/>
  <c r="C144" i="7"/>
  <c r="C144" i="3"/>
  <c r="D146" i="7"/>
  <c r="D146" i="3"/>
  <c r="B121" i="4"/>
  <c r="B121" i="8"/>
  <c r="C123" i="8"/>
  <c r="C123" i="4"/>
  <c r="B155" i="7"/>
  <c r="B155" i="3"/>
  <c r="D130" i="8"/>
  <c r="D130" i="4"/>
  <c r="C157" i="7"/>
  <c r="C157" i="3"/>
  <c r="D159" i="7"/>
  <c r="D159" i="3"/>
  <c r="B134" i="8"/>
  <c r="B134" i="4"/>
  <c r="C136" i="8"/>
  <c r="C136" i="4"/>
  <c r="B12" i="9"/>
  <c r="B12" i="5"/>
  <c r="C14" i="9"/>
  <c r="C14" i="5"/>
  <c r="D16" i="9"/>
  <c r="D16" i="5"/>
  <c r="D17" i="9"/>
  <c r="D17" i="5"/>
  <c r="C18" i="9"/>
  <c r="C18" i="5"/>
  <c r="B30" i="9"/>
  <c r="B30" i="5"/>
  <c r="B14" i="6"/>
  <c r="B14" i="10"/>
  <c r="C45" i="9"/>
  <c r="C45" i="5"/>
  <c r="B56" i="9"/>
  <c r="B56" i="5"/>
  <c r="C71" i="9"/>
  <c r="C71" i="5"/>
  <c r="C29" i="6"/>
  <c r="C29" i="10"/>
  <c r="B82" i="9"/>
  <c r="B82" i="5"/>
  <c r="C95" i="9"/>
  <c r="C95" i="5"/>
  <c r="C103" i="9"/>
  <c r="C103" i="5"/>
  <c r="B41" i="10"/>
  <c r="B41" i="6"/>
  <c r="D107" i="9"/>
  <c r="D107" i="5"/>
  <c r="C51" i="7"/>
  <c r="C51" i="3"/>
  <c r="C38" i="8"/>
  <c r="C38" i="4"/>
  <c r="C52" i="7"/>
  <c r="C52" i="3"/>
  <c r="C39" i="4"/>
  <c r="C39" i="8"/>
  <c r="C53" i="7"/>
  <c r="C53" i="3"/>
  <c r="C40" i="8"/>
  <c r="C40" i="4"/>
  <c r="C54" i="7"/>
  <c r="C54" i="3"/>
  <c r="C41" i="8"/>
  <c r="C41" i="4"/>
  <c r="D42" i="8"/>
  <c r="D42" i="4"/>
  <c r="B43" i="8"/>
  <c r="B43" i="4"/>
  <c r="C44" i="8"/>
  <c r="C44" i="4"/>
  <c r="D58" i="7"/>
  <c r="D58" i="3"/>
  <c r="B64" i="7"/>
  <c r="B64" i="3"/>
  <c r="C65" i="7"/>
  <c r="C65" i="3"/>
  <c r="D65" i="8"/>
  <c r="D65" i="4"/>
  <c r="B66" i="8"/>
  <c r="B66" i="4"/>
  <c r="B55" i="8"/>
  <c r="B55" i="4"/>
  <c r="B69" i="8"/>
  <c r="B69" i="4"/>
  <c r="B71" i="7"/>
  <c r="B71" i="3"/>
  <c r="B77" i="8"/>
  <c r="B77" i="4"/>
  <c r="B91" i="8"/>
  <c r="B91" i="4"/>
  <c r="B80" i="7"/>
  <c r="B80" i="3"/>
  <c r="B81" i="8"/>
  <c r="B81" i="4"/>
  <c r="B95" i="8"/>
  <c r="B95" i="4"/>
  <c r="B84" i="7"/>
  <c r="B84" i="3"/>
  <c r="B93" i="7"/>
  <c r="B93" i="3"/>
  <c r="B97" i="7"/>
  <c r="B97" i="3"/>
  <c r="B103" i="8"/>
  <c r="B103" i="4"/>
  <c r="B106" i="7"/>
  <c r="B106" i="3"/>
  <c r="B107" i="8"/>
  <c r="B107" i="4"/>
  <c r="B136" i="7"/>
  <c r="B136" i="3"/>
  <c r="D116" i="8"/>
  <c r="D116" i="4"/>
  <c r="D145" i="7"/>
  <c r="D145" i="3"/>
  <c r="B120" i="8"/>
  <c r="B120" i="4"/>
  <c r="B149" i="7"/>
  <c r="B149" i="3"/>
  <c r="D129" i="8"/>
  <c r="D129" i="4"/>
  <c r="D158" i="7"/>
  <c r="D158" i="3"/>
  <c r="B133" i="8"/>
  <c r="B133" i="4"/>
  <c r="B162" i="7"/>
  <c r="B162" i="3"/>
  <c r="D15" i="9"/>
  <c r="D15" i="5"/>
  <c r="C26" i="9"/>
  <c r="C26" i="5"/>
  <c r="C28" i="9"/>
  <c r="C28" i="5"/>
  <c r="B32" i="9"/>
  <c r="B32" i="5"/>
  <c r="C12" i="10"/>
  <c r="C12" i="6"/>
  <c r="B16" i="10"/>
  <c r="B16" i="6"/>
  <c r="C51" i="9"/>
  <c r="C51" i="5"/>
  <c r="C52" i="9"/>
  <c r="C52" i="5"/>
  <c r="C54" i="9"/>
  <c r="C54" i="5"/>
  <c r="B58" i="9"/>
  <c r="B58" i="5"/>
  <c r="C77" i="9"/>
  <c r="C77" i="5"/>
  <c r="C78" i="9"/>
  <c r="C78" i="5"/>
  <c r="C80" i="5"/>
  <c r="C80" i="9"/>
  <c r="C30" i="10"/>
  <c r="C30" i="6"/>
  <c r="C31" i="10"/>
  <c r="C31" i="6"/>
  <c r="B84" i="9"/>
  <c r="B84" i="5"/>
  <c r="D116" i="9"/>
  <c r="D116" i="5"/>
  <c r="D67" i="8"/>
  <c r="D67" i="4"/>
  <c r="D69" i="7"/>
  <c r="D69" i="3"/>
  <c r="C70" i="7"/>
  <c r="C70" i="3"/>
  <c r="D57" i="8"/>
  <c r="D57" i="4"/>
  <c r="C58" i="8"/>
  <c r="C58" i="4"/>
  <c r="D71" i="8"/>
  <c r="D71" i="4"/>
  <c r="C90" i="8"/>
  <c r="C90" i="4"/>
  <c r="D78" i="7"/>
  <c r="D78" i="3"/>
  <c r="C79" i="7"/>
  <c r="C79" i="3"/>
  <c r="D79" i="8"/>
  <c r="D79" i="4"/>
  <c r="C80" i="8"/>
  <c r="C80" i="4"/>
  <c r="D93" i="8"/>
  <c r="D93" i="4"/>
  <c r="C94" i="8"/>
  <c r="C94" i="4"/>
  <c r="D82" i="3"/>
  <c r="D82" i="7"/>
  <c r="C83" i="7"/>
  <c r="C83" i="3"/>
  <c r="D83" i="8"/>
  <c r="D83" i="4"/>
  <c r="C84" i="8"/>
  <c r="C84" i="4"/>
  <c r="D97" i="8"/>
  <c r="D97" i="4"/>
  <c r="D91" i="7"/>
  <c r="D91" i="3"/>
  <c r="C92" i="7"/>
  <c r="C92" i="3"/>
  <c r="D95" i="7"/>
  <c r="D95" i="3"/>
  <c r="D104" i="7"/>
  <c r="D104" i="3"/>
  <c r="C105" i="7"/>
  <c r="C105" i="3"/>
  <c r="D105" i="8"/>
  <c r="D105" i="4"/>
  <c r="C106" i="8"/>
  <c r="C106" i="4"/>
  <c r="D108" i="7"/>
  <c r="D108" i="3"/>
  <c r="C109" i="7"/>
  <c r="C109" i="3"/>
  <c r="D109" i="8"/>
  <c r="D109" i="4"/>
  <c r="C110" i="8"/>
  <c r="C110" i="4"/>
  <c r="D117" i="7"/>
  <c r="D117" i="3"/>
  <c r="C118" i="7"/>
  <c r="C118" i="3"/>
  <c r="D121" i="7"/>
  <c r="D121" i="3"/>
  <c r="C122" i="7"/>
  <c r="C122" i="3"/>
  <c r="D130" i="7"/>
  <c r="D130" i="3"/>
  <c r="C131" i="7"/>
  <c r="C131" i="3"/>
  <c r="B135" i="7"/>
  <c r="B135" i="3"/>
  <c r="C142" i="7"/>
  <c r="C142" i="3"/>
  <c r="D144" i="7"/>
  <c r="D144" i="3"/>
  <c r="B119" i="8"/>
  <c r="B119" i="4"/>
  <c r="C121" i="8"/>
  <c r="C121" i="4"/>
  <c r="B148" i="7"/>
  <c r="B148" i="3"/>
  <c r="D123" i="8"/>
  <c r="D123" i="4"/>
  <c r="C155" i="7"/>
  <c r="C155" i="3"/>
  <c r="D157" i="7"/>
  <c r="D157" i="3"/>
  <c r="B132" i="8"/>
  <c r="B132" i="4"/>
  <c r="C134" i="8"/>
  <c r="C134" i="4"/>
  <c r="B161" i="7"/>
  <c r="B161" i="3"/>
  <c r="D136" i="8"/>
  <c r="D136" i="4"/>
  <c r="C12" i="9"/>
  <c r="C12" i="5"/>
  <c r="D14" i="5"/>
  <c r="D14" i="9"/>
  <c r="D18" i="9"/>
  <c r="D18" i="5"/>
  <c r="C19" i="9"/>
  <c r="C19" i="5"/>
  <c r="D28" i="9"/>
  <c r="D28" i="5"/>
  <c r="C30" i="9"/>
  <c r="C30" i="5"/>
  <c r="D12" i="10"/>
  <c r="D12" i="6"/>
  <c r="B39" i="9"/>
  <c r="B39" i="5"/>
  <c r="B40" i="9"/>
  <c r="B40" i="5"/>
  <c r="C14" i="10"/>
  <c r="C14" i="6"/>
  <c r="B18" i="10"/>
  <c r="B18" i="6"/>
  <c r="D54" i="9"/>
  <c r="D54" i="5"/>
  <c r="C56" i="9"/>
  <c r="C56" i="5"/>
  <c r="B65" i="9"/>
  <c r="B65" i="5"/>
  <c r="D80" i="9"/>
  <c r="D80" i="5"/>
  <c r="C82" i="9"/>
  <c r="C82" i="5"/>
  <c r="C91" i="9"/>
  <c r="C91" i="5"/>
  <c r="C94" i="9"/>
  <c r="C94" i="5"/>
  <c r="B134" i="7"/>
  <c r="B134" i="3"/>
  <c r="D143" i="7"/>
  <c r="D143" i="3"/>
  <c r="B118" i="8"/>
  <c r="B118" i="4"/>
  <c r="B147" i="7"/>
  <c r="B147" i="3"/>
  <c r="D122" i="8"/>
  <c r="D122" i="4"/>
  <c r="D156" i="7"/>
  <c r="D156" i="3"/>
  <c r="B131" i="8"/>
  <c r="B131" i="4"/>
  <c r="B160" i="7"/>
  <c r="B160" i="3"/>
  <c r="D135" i="4"/>
  <c r="D135" i="8"/>
  <c r="D13" i="9"/>
  <c r="D13" i="5"/>
  <c r="C31" i="5"/>
  <c r="C31" i="9"/>
  <c r="B41" i="9"/>
  <c r="B41" i="5"/>
  <c r="B42" i="9"/>
  <c r="B42" i="5"/>
  <c r="B67" i="9"/>
  <c r="B67" i="5"/>
  <c r="B68" i="9"/>
  <c r="B68" i="5"/>
  <c r="B25" i="10"/>
  <c r="B25" i="6"/>
  <c r="B26" i="10"/>
  <c r="B26" i="6"/>
  <c r="C97" i="9"/>
  <c r="C97" i="5"/>
  <c r="C39" i="10"/>
  <c r="C39" i="6"/>
  <c r="C77" i="8"/>
  <c r="C77" i="4"/>
  <c r="D90" i="8"/>
  <c r="D90" i="4"/>
  <c r="C91" i="8"/>
  <c r="C91" i="4"/>
  <c r="D79" i="7"/>
  <c r="D79" i="3"/>
  <c r="C80" i="7"/>
  <c r="C80" i="3"/>
  <c r="D80" i="8"/>
  <c r="D80" i="4"/>
  <c r="C81" i="8"/>
  <c r="C81" i="4"/>
  <c r="D94" i="8"/>
  <c r="D94" i="4"/>
  <c r="C95" i="8"/>
  <c r="C95" i="4"/>
  <c r="D83" i="7"/>
  <c r="D83" i="3"/>
  <c r="C84" i="7"/>
  <c r="C84" i="3"/>
  <c r="D84" i="8"/>
  <c r="D84" i="4"/>
  <c r="D92" i="7"/>
  <c r="D92" i="3"/>
  <c r="C93" i="7"/>
  <c r="C93" i="3"/>
  <c r="D96" i="7"/>
  <c r="D96" i="3"/>
  <c r="C97" i="7"/>
  <c r="C97" i="3"/>
  <c r="C103" i="8"/>
  <c r="C103" i="4"/>
  <c r="D105" i="7"/>
  <c r="D105" i="3"/>
  <c r="C106" i="7"/>
  <c r="C106" i="3"/>
  <c r="D106" i="8"/>
  <c r="D106" i="4"/>
  <c r="C107" i="8"/>
  <c r="C107" i="4"/>
  <c r="D109" i="7"/>
  <c r="D109" i="3"/>
  <c r="C110" i="7"/>
  <c r="C110" i="3"/>
  <c r="D110" i="8"/>
  <c r="D110" i="4"/>
  <c r="D118" i="7"/>
  <c r="D118" i="3"/>
  <c r="C119" i="7"/>
  <c r="C119" i="3"/>
  <c r="D122" i="7"/>
  <c r="D122" i="3"/>
  <c r="C123" i="7"/>
  <c r="C123" i="3"/>
  <c r="D131" i="7"/>
  <c r="D131" i="3"/>
  <c r="C132" i="7"/>
  <c r="C132" i="3"/>
  <c r="C135" i="7"/>
  <c r="C135" i="3"/>
  <c r="D142" i="7"/>
  <c r="D142" i="3"/>
  <c r="B117" i="8"/>
  <c r="B117" i="4"/>
  <c r="C119" i="8"/>
  <c r="C119" i="4"/>
  <c r="B146" i="7"/>
  <c r="B146" i="3"/>
  <c r="D121" i="8"/>
  <c r="D121" i="4"/>
  <c r="C148" i="7"/>
  <c r="C148" i="3"/>
  <c r="D155" i="7"/>
  <c r="D155" i="3"/>
  <c r="B130" i="8"/>
  <c r="B130" i="4"/>
  <c r="C132" i="8"/>
  <c r="C132" i="4"/>
  <c r="B159" i="7"/>
  <c r="B159" i="3"/>
  <c r="D134" i="8"/>
  <c r="D134" i="4"/>
  <c r="C161" i="7"/>
  <c r="C161" i="3"/>
  <c r="D12" i="9"/>
  <c r="D12" i="5"/>
  <c r="B16" i="9"/>
  <c r="B16" i="5"/>
  <c r="D19" i="9"/>
  <c r="D19" i="5"/>
  <c r="D29" i="9"/>
  <c r="D29" i="5"/>
  <c r="C32" i="9"/>
  <c r="C32" i="5"/>
  <c r="D13" i="10"/>
  <c r="D13" i="6"/>
  <c r="C16" i="10"/>
  <c r="C16" i="6"/>
  <c r="B43" i="9"/>
  <c r="B43" i="5"/>
  <c r="C58" i="9"/>
  <c r="C58" i="5"/>
  <c r="B69" i="9"/>
  <c r="B69" i="5"/>
  <c r="B27" i="6"/>
  <c r="B27" i="10"/>
  <c r="C84" i="9"/>
  <c r="C84" i="5"/>
  <c r="D97" i="9"/>
  <c r="D97" i="5"/>
  <c r="C118" i="5"/>
  <c r="C118" i="9"/>
  <c r="D26" i="9"/>
  <c r="D26" i="5"/>
  <c r="D39" i="9"/>
  <c r="D39" i="5"/>
  <c r="D18" i="10"/>
  <c r="D18" i="6"/>
  <c r="D52" i="9"/>
  <c r="D52" i="5"/>
  <c r="D65" i="9"/>
  <c r="D65" i="5"/>
  <c r="D78" i="9"/>
  <c r="D78" i="5"/>
  <c r="D31" i="10"/>
  <c r="D31" i="6"/>
  <c r="D92" i="9"/>
  <c r="D92" i="5"/>
  <c r="D96" i="9"/>
  <c r="D96" i="5"/>
  <c r="D105" i="5"/>
  <c r="D105" i="9"/>
  <c r="C106" i="9"/>
  <c r="C106" i="5"/>
  <c r="B108" i="9"/>
  <c r="B108" i="5"/>
  <c r="B159" i="9"/>
  <c r="B159" i="5"/>
  <c r="D31" i="9"/>
  <c r="D31" i="5"/>
  <c r="D15" i="10"/>
  <c r="D15" i="6"/>
  <c r="D44" i="9"/>
  <c r="D44" i="5"/>
  <c r="D57" i="9"/>
  <c r="D57" i="5"/>
  <c r="D70" i="9"/>
  <c r="D70" i="5"/>
  <c r="D28" i="10"/>
  <c r="D28" i="6"/>
  <c r="D83" i="9"/>
  <c r="D83" i="5"/>
  <c r="B91" i="9"/>
  <c r="B91" i="5"/>
  <c r="B95" i="9"/>
  <c r="B95" i="5"/>
  <c r="B104" i="9"/>
  <c r="B104" i="5"/>
  <c r="B40" i="10"/>
  <c r="B40" i="6"/>
  <c r="D106" i="9"/>
  <c r="D106" i="5"/>
  <c r="C107" i="9"/>
  <c r="C107" i="5"/>
  <c r="B109" i="9"/>
  <c r="B109" i="5"/>
  <c r="B131" i="9"/>
  <c r="B131" i="5"/>
  <c r="D135" i="9"/>
  <c r="D135" i="5"/>
  <c r="C149" i="9"/>
  <c r="C149" i="5"/>
  <c r="B17" i="9"/>
  <c r="B17" i="5"/>
  <c r="B18" i="9"/>
  <c r="B18" i="5"/>
  <c r="B19" i="9"/>
  <c r="B19" i="5"/>
  <c r="B25" i="9"/>
  <c r="B25" i="5"/>
  <c r="C27" i="9"/>
  <c r="C27" i="5"/>
  <c r="B31" i="9"/>
  <c r="B31" i="5"/>
  <c r="D38" i="9"/>
  <c r="D38" i="5"/>
  <c r="C40" i="9"/>
  <c r="C40" i="5"/>
  <c r="B15" i="10"/>
  <c r="B15" i="6"/>
  <c r="D17" i="10"/>
  <c r="D17" i="6"/>
  <c r="B44" i="9"/>
  <c r="B44" i="5"/>
  <c r="C19" i="10"/>
  <c r="C19" i="6"/>
  <c r="D51" i="9"/>
  <c r="D51" i="5"/>
  <c r="C53" i="9"/>
  <c r="C53" i="5"/>
  <c r="B57" i="9"/>
  <c r="B57" i="5"/>
  <c r="D64" i="9"/>
  <c r="D64" i="5"/>
  <c r="C66" i="9"/>
  <c r="C66" i="5"/>
  <c r="B70" i="9"/>
  <c r="B70" i="5"/>
  <c r="D77" i="9"/>
  <c r="D77" i="5"/>
  <c r="C79" i="9"/>
  <c r="C79" i="5"/>
  <c r="B28" i="10"/>
  <c r="B28" i="6"/>
  <c r="D30" i="10"/>
  <c r="D30" i="6"/>
  <c r="B83" i="9"/>
  <c r="B83" i="5"/>
  <c r="C32" i="10"/>
  <c r="C32" i="6"/>
  <c r="D90" i="9"/>
  <c r="D90" i="5"/>
  <c r="B92" i="9"/>
  <c r="B92" i="5"/>
  <c r="B96" i="9"/>
  <c r="B96" i="5"/>
  <c r="D39" i="10"/>
  <c r="D39" i="6"/>
  <c r="C40" i="10"/>
  <c r="C40" i="6"/>
  <c r="D108" i="9"/>
  <c r="D108" i="5"/>
  <c r="C109" i="9"/>
  <c r="C109" i="5"/>
  <c r="B117" i="9"/>
  <c r="B117" i="5"/>
  <c r="C145" i="9"/>
  <c r="C145" i="5"/>
  <c r="D30" i="9"/>
  <c r="D30" i="5"/>
  <c r="D14" i="10"/>
  <c r="D14" i="6"/>
  <c r="D43" i="9"/>
  <c r="D43" i="5"/>
  <c r="D56" i="9"/>
  <c r="D56" i="5"/>
  <c r="D69" i="5"/>
  <c r="D69" i="9"/>
  <c r="D27" i="10"/>
  <c r="D27" i="6"/>
  <c r="D82" i="9"/>
  <c r="D82" i="5"/>
  <c r="D94" i="9"/>
  <c r="D94" i="5"/>
  <c r="D103" i="9"/>
  <c r="D103" i="5"/>
  <c r="D40" i="10"/>
  <c r="D40" i="6"/>
  <c r="C41" i="10"/>
  <c r="C41" i="6"/>
  <c r="B42" i="10"/>
  <c r="B42" i="6"/>
  <c r="D44" i="10"/>
  <c r="D44" i="6"/>
  <c r="B116" i="9"/>
  <c r="B116" i="5"/>
  <c r="B121" i="9"/>
  <c r="B121" i="5"/>
  <c r="C144" i="9"/>
  <c r="C144" i="5"/>
  <c r="D27" i="9"/>
  <c r="D27" i="5"/>
  <c r="C29" i="9"/>
  <c r="C29" i="5"/>
  <c r="B38" i="9"/>
  <c r="B38" i="5"/>
  <c r="C13" i="10"/>
  <c r="C13" i="6"/>
  <c r="D40" i="9"/>
  <c r="D40" i="5"/>
  <c r="C42" i="9"/>
  <c r="C42" i="5"/>
  <c r="B17" i="10"/>
  <c r="B17" i="6"/>
  <c r="D19" i="10"/>
  <c r="D19" i="6"/>
  <c r="B51" i="9"/>
  <c r="B51" i="5"/>
  <c r="D53" i="9"/>
  <c r="D53" i="5"/>
  <c r="C55" i="9"/>
  <c r="C55" i="5"/>
  <c r="B64" i="5"/>
  <c r="B64" i="9"/>
  <c r="D66" i="9"/>
  <c r="D66" i="5"/>
  <c r="C68" i="9"/>
  <c r="C68" i="5"/>
  <c r="B77" i="9"/>
  <c r="B77" i="5"/>
  <c r="C26" i="10"/>
  <c r="C26" i="6"/>
  <c r="D79" i="9"/>
  <c r="D79" i="5"/>
  <c r="C81" i="9"/>
  <c r="C81" i="5"/>
  <c r="B30" i="10"/>
  <c r="B30" i="6"/>
  <c r="D32" i="10"/>
  <c r="D32" i="6"/>
  <c r="B90" i="9"/>
  <c r="B90" i="5"/>
  <c r="B93" i="5"/>
  <c r="B93" i="9"/>
  <c r="B97" i="5"/>
  <c r="B97" i="9"/>
  <c r="B38" i="10"/>
  <c r="B38" i="6"/>
  <c r="B43" i="10"/>
  <c r="B43" i="6"/>
  <c r="C110" i="9"/>
  <c r="C110" i="5"/>
  <c r="C119" i="9"/>
  <c r="C119" i="5"/>
  <c r="C51" i="10"/>
  <c r="C51" i="6"/>
  <c r="D144" i="9"/>
  <c r="D144" i="5"/>
  <c r="D157" i="9"/>
  <c r="D157" i="5"/>
  <c r="L101" i="3"/>
  <c r="M90" i="3"/>
  <c r="D32" i="9"/>
  <c r="D32" i="5"/>
  <c r="D16" i="10"/>
  <c r="D16" i="6"/>
  <c r="D45" i="9"/>
  <c r="D45" i="5"/>
  <c r="D58" i="5"/>
  <c r="D58" i="9"/>
  <c r="D71" i="9"/>
  <c r="D71" i="5"/>
  <c r="D29" i="10"/>
  <c r="D29" i="6"/>
  <c r="D84" i="9"/>
  <c r="D84" i="5"/>
  <c r="D91" i="9"/>
  <c r="D91" i="5"/>
  <c r="D95" i="9"/>
  <c r="D95" i="5"/>
  <c r="D104" i="9"/>
  <c r="D104" i="5"/>
  <c r="D41" i="6"/>
  <c r="D41" i="10"/>
  <c r="C42" i="10"/>
  <c r="C42" i="6"/>
  <c r="D45" i="10"/>
  <c r="D45" i="6"/>
  <c r="C117" i="9"/>
  <c r="C117" i="5"/>
  <c r="D119" i="9"/>
  <c r="D119" i="5"/>
  <c r="C122" i="9"/>
  <c r="C122" i="5"/>
  <c r="D51" i="10"/>
  <c r="D51" i="6"/>
  <c r="D58" i="10"/>
  <c r="D58" i="6"/>
  <c r="C15" i="10"/>
  <c r="C15" i="6"/>
  <c r="D42" i="9"/>
  <c r="D42" i="5"/>
  <c r="C44" i="9"/>
  <c r="C44" i="5"/>
  <c r="B19" i="10"/>
  <c r="B19" i="6"/>
  <c r="B53" i="9"/>
  <c r="B53" i="5"/>
  <c r="D55" i="9"/>
  <c r="D55" i="5"/>
  <c r="C57" i="9"/>
  <c r="C57" i="5"/>
  <c r="B66" i="9"/>
  <c r="B66" i="5"/>
  <c r="D68" i="9"/>
  <c r="D68" i="5"/>
  <c r="C70" i="9"/>
  <c r="C70" i="5"/>
  <c r="D26" i="10"/>
  <c r="D26" i="6"/>
  <c r="B79" i="9"/>
  <c r="B79" i="5"/>
  <c r="C28" i="10"/>
  <c r="C28" i="6"/>
  <c r="D81" i="9"/>
  <c r="D81" i="5"/>
  <c r="C83" i="9"/>
  <c r="C83" i="5"/>
  <c r="B32" i="10"/>
  <c r="B32" i="6"/>
  <c r="B94" i="9"/>
  <c r="B94" i="5"/>
  <c r="B103" i="9"/>
  <c r="B103" i="5"/>
  <c r="B44" i="10"/>
  <c r="B44" i="6"/>
  <c r="D110" i="9"/>
  <c r="D110" i="5"/>
  <c r="C116" i="9"/>
  <c r="C116" i="5"/>
  <c r="D117" i="9"/>
  <c r="D117" i="5"/>
  <c r="D118" i="9"/>
  <c r="D118" i="5"/>
  <c r="D121" i="9"/>
  <c r="D121" i="5"/>
  <c r="D122" i="9"/>
  <c r="D122" i="5"/>
  <c r="B133" i="9"/>
  <c r="B133" i="5"/>
  <c r="C43" i="10"/>
  <c r="C43" i="6"/>
  <c r="D109" i="9"/>
  <c r="D109" i="5"/>
  <c r="B110" i="9"/>
  <c r="B110" i="5"/>
  <c r="C121" i="9"/>
  <c r="C121" i="5"/>
  <c r="D54" i="10"/>
  <c r="D54" i="6"/>
  <c r="B146" i="9"/>
  <c r="B146" i="5"/>
  <c r="C55" i="10"/>
  <c r="C55" i="6"/>
  <c r="B39" i="10"/>
  <c r="B39" i="6"/>
  <c r="B107" i="9"/>
  <c r="B107" i="5"/>
  <c r="B120" i="9"/>
  <c r="B120" i="5"/>
  <c r="B123" i="9"/>
  <c r="B123" i="5"/>
  <c r="B142" i="9"/>
  <c r="B142" i="5"/>
  <c r="C52" i="10"/>
  <c r="C52" i="6"/>
  <c r="D55" i="10"/>
  <c r="D55" i="6"/>
  <c r="M38" i="5"/>
  <c r="L49" i="5"/>
  <c r="M111" i="3"/>
  <c r="L114" i="3"/>
  <c r="E15" i="12"/>
  <c r="H15" i="12" s="1"/>
  <c r="H145" i="4"/>
  <c r="H146" i="4" s="1"/>
  <c r="B106" i="9"/>
  <c r="B106" i="5"/>
  <c r="B119" i="9"/>
  <c r="B119" i="5"/>
  <c r="C120" i="9"/>
  <c r="C120" i="5"/>
  <c r="C123" i="9"/>
  <c r="C123" i="5"/>
  <c r="C135" i="9"/>
  <c r="C135" i="5"/>
  <c r="C142" i="9"/>
  <c r="C142" i="5"/>
  <c r="D145" i="9"/>
  <c r="D145" i="5"/>
  <c r="C162" i="9"/>
  <c r="C162" i="5"/>
  <c r="D123" i="9"/>
  <c r="D123" i="5"/>
  <c r="C129" i="9"/>
  <c r="C129" i="5"/>
  <c r="C131" i="9"/>
  <c r="C131" i="5"/>
  <c r="C133" i="9"/>
  <c r="C133" i="5"/>
  <c r="C136" i="9"/>
  <c r="C136" i="5"/>
  <c r="D143" i="9"/>
  <c r="D143" i="5"/>
  <c r="B56" i="10"/>
  <c r="B56" i="6"/>
  <c r="D162" i="9"/>
  <c r="D162" i="5"/>
  <c r="M82" i="4"/>
  <c r="L88" i="4"/>
  <c r="L23" i="5"/>
  <c r="D120" i="9"/>
  <c r="D120" i="5"/>
  <c r="D129" i="9"/>
  <c r="D129" i="5"/>
  <c r="D130" i="9"/>
  <c r="D130" i="5"/>
  <c r="D131" i="9"/>
  <c r="D131" i="5"/>
  <c r="C132" i="9"/>
  <c r="C132" i="5"/>
  <c r="D134" i="9"/>
  <c r="D134" i="5"/>
  <c r="D136" i="9"/>
  <c r="D136" i="5"/>
  <c r="B52" i="10"/>
  <c r="B52" i="6"/>
  <c r="B155" i="9"/>
  <c r="B155" i="5"/>
  <c r="C158" i="9"/>
  <c r="C158" i="5"/>
  <c r="M27" i="3"/>
  <c r="L36" i="3"/>
  <c r="M131" i="3"/>
  <c r="L140" i="3"/>
  <c r="L140" i="4"/>
  <c r="M129" i="4"/>
  <c r="B105" i="9"/>
  <c r="B105" i="5"/>
  <c r="B118" i="9"/>
  <c r="B118" i="5"/>
  <c r="B122" i="9"/>
  <c r="B122" i="5"/>
  <c r="D132" i="9"/>
  <c r="D132" i="5"/>
  <c r="D158" i="9"/>
  <c r="D158" i="5"/>
  <c r="M66" i="3"/>
  <c r="L75" i="3"/>
  <c r="L36" i="4"/>
  <c r="M25" i="4"/>
  <c r="B130" i="9"/>
  <c r="B130" i="5"/>
  <c r="B134" i="9"/>
  <c r="B134" i="5"/>
  <c r="B143" i="9"/>
  <c r="B143" i="5"/>
  <c r="B53" i="10"/>
  <c r="B53" i="6"/>
  <c r="B147" i="9"/>
  <c r="B147" i="5"/>
  <c r="B57" i="10"/>
  <c r="B57" i="6"/>
  <c r="B156" i="9"/>
  <c r="B156" i="5"/>
  <c r="B160" i="9"/>
  <c r="B160" i="5"/>
  <c r="C146" i="9"/>
  <c r="C146" i="5"/>
  <c r="C56" i="10"/>
  <c r="C56" i="6"/>
  <c r="C155" i="9"/>
  <c r="C155" i="5"/>
  <c r="C159" i="9"/>
  <c r="C159" i="5"/>
  <c r="K75" i="3"/>
  <c r="K62" i="4"/>
  <c r="D133" i="9"/>
  <c r="D133" i="5"/>
  <c r="B135" i="9"/>
  <c r="B135" i="5"/>
  <c r="D142" i="9"/>
  <c r="D142" i="5"/>
  <c r="D52" i="10"/>
  <c r="D52" i="6"/>
  <c r="B144" i="9"/>
  <c r="B144" i="5"/>
  <c r="B54" i="6"/>
  <c r="B54" i="10"/>
  <c r="D146" i="9"/>
  <c r="D146" i="5"/>
  <c r="D56" i="10"/>
  <c r="D56" i="6"/>
  <c r="B148" i="9"/>
  <c r="B148" i="5"/>
  <c r="B58" i="10"/>
  <c r="B58" i="6"/>
  <c r="D155" i="9"/>
  <c r="D155" i="5"/>
  <c r="B157" i="9"/>
  <c r="B157" i="5"/>
  <c r="D159" i="9"/>
  <c r="D159" i="5"/>
  <c r="B161" i="9"/>
  <c r="B161" i="5"/>
  <c r="L23" i="3"/>
  <c r="K114" i="3"/>
  <c r="L166" i="3"/>
  <c r="M155" i="3"/>
  <c r="F19" i="12"/>
  <c r="F23" i="12" s="1"/>
  <c r="F24" i="12" s="1"/>
  <c r="I145" i="4"/>
  <c r="I146" i="4" s="1"/>
  <c r="M54" i="5"/>
  <c r="L62" i="5"/>
  <c r="C130" i="9"/>
  <c r="C130" i="5"/>
  <c r="C134" i="9"/>
  <c r="C134" i="5"/>
  <c r="C143" i="9"/>
  <c r="C143" i="5"/>
  <c r="C53" i="10"/>
  <c r="C53" i="6"/>
  <c r="C147" i="9"/>
  <c r="C147" i="5"/>
  <c r="C57" i="10"/>
  <c r="C57" i="6"/>
  <c r="C156" i="9"/>
  <c r="C156" i="5"/>
  <c r="C160" i="9"/>
  <c r="C160" i="5"/>
  <c r="L88" i="3"/>
  <c r="K153" i="3"/>
  <c r="L23" i="4"/>
  <c r="L62" i="4"/>
  <c r="B132" i="9"/>
  <c r="B132" i="5"/>
  <c r="B136" i="9"/>
  <c r="B136" i="5"/>
  <c r="B51" i="10"/>
  <c r="B51" i="6"/>
  <c r="B145" i="9"/>
  <c r="B145" i="5"/>
  <c r="D147" i="9"/>
  <c r="D147" i="5"/>
  <c r="D57" i="10"/>
  <c r="D57" i="6"/>
  <c r="B149" i="9"/>
  <c r="B149" i="5"/>
  <c r="D156" i="9"/>
  <c r="D156" i="5"/>
  <c r="B158" i="9"/>
  <c r="B158" i="5"/>
  <c r="D160" i="9"/>
  <c r="D160" i="5"/>
  <c r="B162" i="9"/>
  <c r="B162" i="5"/>
  <c r="L127" i="3"/>
  <c r="M116" i="3"/>
  <c r="L153" i="3"/>
  <c r="K127" i="4"/>
  <c r="C54" i="10"/>
  <c r="C54" i="6"/>
  <c r="C148" i="9"/>
  <c r="C148" i="5"/>
  <c r="C58" i="10"/>
  <c r="C58" i="6"/>
  <c r="C157" i="9"/>
  <c r="C157" i="5"/>
  <c r="C161" i="9"/>
  <c r="C161" i="5"/>
  <c r="K49" i="3"/>
  <c r="K62" i="3"/>
  <c r="K101" i="3"/>
  <c r="M38" i="4"/>
  <c r="L49" i="4"/>
  <c r="L36" i="5"/>
  <c r="M25" i="5"/>
  <c r="K62" i="5"/>
  <c r="K153" i="5"/>
  <c r="L62" i="3"/>
  <c r="M51" i="3"/>
  <c r="H21" i="11"/>
  <c r="H171" i="3"/>
  <c r="H172" i="3" s="1"/>
  <c r="H17" i="12"/>
  <c r="L153" i="5"/>
  <c r="M142" i="5"/>
  <c r="H14" i="11"/>
  <c r="K88" i="3"/>
  <c r="K140" i="3"/>
  <c r="I171" i="3"/>
  <c r="I172" i="3" s="1"/>
  <c r="K23" i="4"/>
  <c r="D19" i="12"/>
  <c r="G145" i="4"/>
  <c r="G146" i="4" s="1"/>
  <c r="M90" i="4"/>
  <c r="K114" i="4"/>
  <c r="K88" i="5"/>
  <c r="L101" i="5"/>
  <c r="D13" i="11"/>
  <c r="G171" i="3"/>
  <c r="G172" i="3" s="1"/>
  <c r="G19" i="12"/>
  <c r="G23" i="12" s="1"/>
  <c r="G24" i="12" s="1"/>
  <c r="J145" i="4"/>
  <c r="J146" i="4" s="1"/>
  <c r="L75" i="4"/>
  <c r="M64" i="4"/>
  <c r="E25" i="11"/>
  <c r="E26" i="11" s="1"/>
  <c r="K36" i="3"/>
  <c r="H17" i="11"/>
  <c r="F18" i="13"/>
  <c r="F25" i="13" s="1"/>
  <c r="F26" i="13" s="1"/>
  <c r="I171" i="5"/>
  <c r="I172" i="5" s="1"/>
  <c r="L114" i="4"/>
  <c r="G18" i="13"/>
  <c r="G25" i="13" s="1"/>
  <c r="G26" i="13" s="1"/>
  <c r="J171" i="5"/>
  <c r="J172" i="5" s="1"/>
  <c r="E12" i="14"/>
  <c r="E17" i="14" s="1"/>
  <c r="E18" i="14" s="1"/>
  <c r="H67" i="6"/>
  <c r="H68" i="6" s="1"/>
  <c r="D18" i="13"/>
  <c r="G171" i="5"/>
  <c r="G172" i="5" s="1"/>
  <c r="L75" i="5"/>
  <c r="H13" i="13"/>
  <c r="L88" i="5"/>
  <c r="M77" i="5"/>
  <c r="H171" i="5"/>
  <c r="H172" i="5" s="1"/>
  <c r="H20" i="11"/>
  <c r="H22" i="11"/>
  <c r="H16" i="12"/>
  <c r="E25" i="13"/>
  <c r="E26" i="13" s="1"/>
  <c r="M64" i="5"/>
  <c r="H16" i="13"/>
  <c r="H22" i="13"/>
  <c r="L23" i="6"/>
  <c r="M12" i="6"/>
  <c r="F25" i="11"/>
  <c r="F26" i="11" s="1"/>
  <c r="H23" i="11"/>
  <c r="H20" i="12"/>
  <c r="L127" i="5"/>
  <c r="L49" i="6"/>
  <c r="G25" i="11"/>
  <c r="G26" i="11" s="1"/>
  <c r="H12" i="11"/>
  <c r="M142" i="3"/>
  <c r="M12" i="4"/>
  <c r="H13" i="12"/>
  <c r="M116" i="4"/>
  <c r="M12" i="5"/>
  <c r="H20" i="13"/>
  <c r="M116" i="5"/>
  <c r="K140" i="5"/>
  <c r="L140" i="5"/>
  <c r="D12" i="14"/>
  <c r="G67" i="6"/>
  <c r="G68" i="6" s="1"/>
  <c r="K36" i="6"/>
  <c r="H14" i="13"/>
  <c r="K75" i="5"/>
  <c r="L166" i="5"/>
  <c r="L62" i="6"/>
  <c r="M51" i="6"/>
  <c r="H15" i="14"/>
  <c r="H21" i="13"/>
  <c r="H13" i="14"/>
  <c r="H23" i="13"/>
  <c r="F17" i="14"/>
  <c r="Y22" i="11"/>
  <c r="H15" i="13"/>
  <c r="G17" i="14"/>
  <c r="G18" i="14" s="1"/>
  <c r="H17" i="13"/>
  <c r="K62" i="6"/>
  <c r="J67" i="6"/>
  <c r="J68" i="6" s="1"/>
  <c r="Z25" i="7"/>
  <c r="P25" i="11"/>
  <c r="P26" i="11" s="1"/>
  <c r="I23" i="12"/>
  <c r="I24" i="12" s="1"/>
  <c r="Q23" i="12"/>
  <c r="Q24" i="12" s="1"/>
  <c r="Y19" i="12"/>
  <c r="Y17" i="12"/>
  <c r="Y12" i="13"/>
  <c r="Y13" i="13"/>
  <c r="Z116" i="9"/>
  <c r="N25" i="11"/>
  <c r="N26" i="11" s="1"/>
  <c r="V25" i="11"/>
  <c r="V26" i="11" s="1"/>
  <c r="X25" i="11"/>
  <c r="X26" i="11" s="1"/>
  <c r="M25" i="11"/>
  <c r="M26" i="11" s="1"/>
  <c r="U25" i="11"/>
  <c r="U26" i="11" s="1"/>
  <c r="Y23" i="11"/>
  <c r="Y14" i="11"/>
  <c r="Y18" i="11"/>
  <c r="L23" i="12"/>
  <c r="L24" i="12" s="1"/>
  <c r="T23" i="12"/>
  <c r="T24" i="12" s="1"/>
  <c r="P25" i="13"/>
  <c r="P26" i="13" s="1"/>
  <c r="M23" i="12"/>
  <c r="M24" i="12" s="1"/>
  <c r="U23" i="12"/>
  <c r="U24" i="12" s="1"/>
  <c r="Y13" i="12"/>
  <c r="Y22" i="13"/>
  <c r="I25" i="11"/>
  <c r="I26" i="11" s="1"/>
  <c r="Q25" i="11"/>
  <c r="Q26" i="11" s="1"/>
  <c r="Y13" i="11"/>
  <c r="Y15" i="11"/>
  <c r="H34" i="11"/>
  <c r="N23" i="12"/>
  <c r="N24" i="12" s="1"/>
  <c r="V23" i="12"/>
  <c r="V24" i="12" s="1"/>
  <c r="Y12" i="12"/>
  <c r="J25" i="13"/>
  <c r="J26" i="13" s="1"/>
  <c r="R25" i="13"/>
  <c r="R26" i="13" s="1"/>
  <c r="J25" i="11"/>
  <c r="J26" i="11" s="1"/>
  <c r="R25" i="11"/>
  <c r="R26" i="11" s="1"/>
  <c r="Y12" i="11"/>
  <c r="O23" i="12"/>
  <c r="O24" i="12" s="1"/>
  <c r="W23" i="12"/>
  <c r="W24" i="12" s="1"/>
  <c r="S25" i="13"/>
  <c r="S26" i="13" s="1"/>
  <c r="X25" i="13"/>
  <c r="X26" i="13" s="1"/>
  <c r="T17" i="14"/>
  <c r="T18" i="14" s="1"/>
  <c r="I17" i="14"/>
  <c r="I18" i="14" s="1"/>
  <c r="Y20" i="12"/>
  <c r="Q17" i="14"/>
  <c r="Q18" i="14" s="1"/>
  <c r="M25" i="13"/>
  <c r="M26" i="13" s="1"/>
  <c r="U25" i="13"/>
  <c r="U26" i="13" s="1"/>
  <c r="Y21" i="13"/>
  <c r="K257" i="15"/>
  <c r="K258" i="15" s="1"/>
  <c r="O25" i="13"/>
  <c r="O26" i="13" s="1"/>
  <c r="W25" i="13"/>
  <c r="W26" i="13" s="1"/>
  <c r="Y16" i="13"/>
  <c r="N17" i="14"/>
  <c r="N18" i="14" s="1"/>
  <c r="V17" i="14"/>
  <c r="V18" i="14" s="1"/>
  <c r="Y13" i="14"/>
  <c r="Y15" i="14"/>
  <c r="K191" i="16"/>
  <c r="K192" i="16" s="1"/>
  <c r="I25" i="13"/>
  <c r="I26" i="13" s="1"/>
  <c r="Q25" i="13"/>
  <c r="Q26" i="13" s="1"/>
  <c r="Y18" i="13"/>
  <c r="Y23" i="13"/>
  <c r="H34" i="13"/>
  <c r="Z16" i="11" l="1"/>
  <c r="G19" i="14"/>
  <c r="G25" i="12"/>
  <c r="G27" i="11"/>
  <c r="G27" i="13"/>
  <c r="Z17" i="13"/>
  <c r="F25" i="12"/>
  <c r="F27" i="11"/>
  <c r="F18" i="14"/>
  <c r="F19" i="14"/>
  <c r="F27" i="13"/>
  <c r="Z17" i="11"/>
  <c r="Z14" i="13"/>
  <c r="Z15" i="13"/>
  <c r="Z20" i="13"/>
  <c r="K67" i="6"/>
  <c r="E19" i="14"/>
  <c r="E27" i="11"/>
  <c r="E27" i="13"/>
  <c r="Z15" i="12"/>
  <c r="Z21" i="12"/>
  <c r="E23" i="12"/>
  <c r="Z21" i="11"/>
  <c r="Z20" i="11"/>
  <c r="Z18" i="12"/>
  <c r="Z12" i="12"/>
  <c r="Z14" i="14"/>
  <c r="Y17" i="14"/>
  <c r="Y18" i="14" s="1"/>
  <c r="Z19" i="13"/>
  <c r="Z21" i="13"/>
  <c r="Z16" i="12"/>
  <c r="Z15" i="11"/>
  <c r="Z12" i="13"/>
  <c r="Z18" i="11"/>
  <c r="K171" i="3"/>
  <c r="L67" i="6"/>
  <c r="Z14" i="11"/>
  <c r="Z14" i="12"/>
  <c r="K171" i="5"/>
  <c r="Z19" i="11"/>
  <c r="Z13" i="14"/>
  <c r="Z16" i="13"/>
  <c r="Z12" i="11"/>
  <c r="Z23" i="13"/>
  <c r="Z22" i="13"/>
  <c r="H19" i="12"/>
  <c r="D23" i="12"/>
  <c r="Z17" i="12"/>
  <c r="L145" i="4"/>
  <c r="L171" i="5"/>
  <c r="K145" i="4"/>
  <c r="Y25" i="13"/>
  <c r="Y26" i="13" s="1"/>
  <c r="Z15" i="14"/>
  <c r="Z20" i="12"/>
  <c r="Z13" i="13"/>
  <c r="D25" i="11"/>
  <c r="H13" i="11"/>
  <c r="Y23" i="12"/>
  <c r="Y24" i="12" s="1"/>
  <c r="Z13" i="12"/>
  <c r="Z23" i="11"/>
  <c r="L171" i="3"/>
  <c r="Y25" i="11"/>
  <c r="Y26" i="11" s="1"/>
  <c r="H12" i="14"/>
  <c r="D17" i="14"/>
  <c r="Z22" i="11"/>
  <c r="H18" i="13"/>
  <c r="D25" i="13"/>
  <c r="D41" i="13" l="1"/>
  <c r="D48" i="11"/>
  <c r="D47" i="11"/>
  <c r="D40" i="12"/>
  <c r="E24" i="12"/>
  <c r="E25" i="12"/>
  <c r="D39" i="12"/>
  <c r="D46" i="12"/>
  <c r="D44" i="11"/>
  <c r="D51" i="11"/>
  <c r="D51" i="13"/>
  <c r="D47" i="13"/>
  <c r="D50" i="13"/>
  <c r="D18" i="14"/>
  <c r="D19" i="14"/>
  <c r="D26" i="11"/>
  <c r="D27" i="11"/>
  <c r="D26" i="13"/>
  <c r="D27" i="13"/>
  <c r="D24" i="12"/>
  <c r="D25" i="12"/>
  <c r="H23" i="12"/>
  <c r="Z19" i="12"/>
  <c r="A20" i="12" s="1" a="1"/>
  <c r="A20" i="12" s="1"/>
  <c r="D49" i="13"/>
  <c r="H25" i="13"/>
  <c r="Z18" i="13"/>
  <c r="D46" i="13" s="1"/>
  <c r="D46" i="11"/>
  <c r="A15" i="14" a="1"/>
  <c r="D47" i="12"/>
  <c r="H17" i="14"/>
  <c r="Z12" i="14"/>
  <c r="D35" i="14" s="1"/>
  <c r="Z13" i="11"/>
  <c r="D45" i="11" s="1"/>
  <c r="H25" i="11"/>
  <c r="A15" i="14" l="1"/>
  <c r="D50" i="11"/>
  <c r="D44" i="13"/>
  <c r="D49" i="11"/>
  <c r="A13" i="13" a="1"/>
  <c r="A13" i="13" s="1"/>
  <c r="D42" i="13"/>
  <c r="D44" i="12"/>
  <c r="D42" i="11"/>
  <c r="D41" i="11"/>
  <c r="D34" i="14"/>
  <c r="D45" i="13"/>
  <c r="D43" i="13"/>
  <c r="D41" i="12"/>
  <c r="D48" i="13"/>
  <c r="D45" i="12"/>
  <c r="D43" i="12"/>
  <c r="D33" i="14"/>
  <c r="D42" i="12"/>
  <c r="A12" i="11" a="1"/>
  <c r="A12" i="11" s="1"/>
  <c r="D43" i="11"/>
  <c r="H18" i="14"/>
  <c r="H19" i="14"/>
  <c r="H26" i="11"/>
  <c r="H27" i="11"/>
  <c r="H26" i="13"/>
  <c r="H27" i="13"/>
  <c r="H24" i="12"/>
  <c r="H25" i="12"/>
  <c r="A23" i="11" a="1"/>
  <c r="A23" i="11" s="1"/>
  <c r="D38" i="12"/>
  <c r="Z23" i="12"/>
  <c r="A19" i="12" a="1"/>
  <c r="A19" i="12" s="1"/>
  <c r="A18" i="12" a="1"/>
  <c r="A18" i="12" s="1"/>
  <c r="A14" i="12" a="1"/>
  <c r="A14" i="12" s="1"/>
  <c r="A21" i="12" a="1"/>
  <c r="A21" i="12" s="1"/>
  <c r="A12" i="12" a="1"/>
  <c r="A12" i="12" s="1"/>
  <c r="A16" i="12" a="1"/>
  <c r="A16" i="12" s="1"/>
  <c r="A15" i="12" a="1"/>
  <c r="A15" i="12" s="1"/>
  <c r="A13" i="12" a="1"/>
  <c r="A13" i="12" s="1"/>
  <c r="Z17" i="14"/>
  <c r="D32" i="14"/>
  <c r="A12" i="14" a="1"/>
  <c r="A12" i="14" s="1"/>
  <c r="A14" i="14" a="1"/>
  <c r="A14" i="14" s="1"/>
  <c r="A13" i="14" a="1"/>
  <c r="A13" i="14" s="1"/>
  <c r="D40" i="13"/>
  <c r="Z25" i="13"/>
  <c r="A18" i="13" a="1"/>
  <c r="A18" i="13" s="1"/>
  <c r="A19" i="13" a="1"/>
  <c r="A19" i="13" s="1"/>
  <c r="A12" i="13" a="1"/>
  <c r="A12" i="13" s="1"/>
  <c r="A16" i="13" a="1"/>
  <c r="A16" i="13" s="1"/>
  <c r="A17" i="13" a="1"/>
  <c r="A17" i="13" s="1"/>
  <c r="A21" i="13" a="1"/>
  <c r="A21" i="13" s="1"/>
  <c r="A14" i="13" a="1"/>
  <c r="A14" i="13" s="1"/>
  <c r="A15" i="13" a="1"/>
  <c r="A15" i="13" s="1"/>
  <c r="A20" i="13" a="1"/>
  <c r="A20" i="13" s="1"/>
  <c r="A22" i="11" a="1"/>
  <c r="A22" i="11" s="1"/>
  <c r="A17" i="12" a="1"/>
  <c r="A17" i="12" s="1"/>
  <c r="A23" i="13" a="1"/>
  <c r="A23" i="13" s="1"/>
  <c r="D40" i="11"/>
  <c r="Z25" i="11"/>
  <c r="A13" i="11" a="1"/>
  <c r="A13" i="11" s="1"/>
  <c r="A19" i="11" a="1"/>
  <c r="A19" i="11" s="1"/>
  <c r="A20" i="11" a="1"/>
  <c r="A20" i="11" s="1"/>
  <c r="A15" i="11" a="1"/>
  <c r="A15" i="11" s="1"/>
  <c r="A17" i="11" a="1"/>
  <c r="A17" i="11" s="1"/>
  <c r="A16" i="11" a="1"/>
  <c r="A16" i="11" s="1"/>
  <c r="A21" i="11" a="1"/>
  <c r="A21" i="11" s="1"/>
  <c r="A14" i="11" a="1"/>
  <c r="A14" i="11" s="1"/>
  <c r="A18" i="11" a="1"/>
  <c r="A18" i="11" s="1"/>
  <c r="A22" i="13" a="1"/>
  <c r="A22" i="13" s="1"/>
  <c r="A34" i="14" l="1"/>
  <c r="A35" i="14"/>
  <c r="A46" i="12"/>
  <c r="A42" i="12"/>
  <c r="A39" i="12"/>
  <c r="A43" i="12"/>
  <c r="A45" i="12"/>
  <c r="A46" i="11"/>
  <c r="A33" i="14"/>
  <c r="A51" i="13"/>
  <c r="A47" i="12"/>
  <c r="A48" i="11"/>
  <c r="A51" i="11"/>
  <c r="A49" i="11"/>
  <c r="A40" i="11"/>
  <c r="A45" i="11"/>
  <c r="A50" i="11"/>
  <c r="A47" i="11"/>
  <c r="A42" i="11"/>
  <c r="A49" i="13"/>
  <c r="A42" i="13"/>
  <c r="A45" i="13"/>
  <c r="A46" i="13"/>
  <c r="A48" i="13"/>
  <c r="A32" i="14"/>
  <c r="A50" i="13"/>
  <c r="A44" i="13"/>
  <c r="A43" i="13"/>
  <c r="A40" i="13"/>
  <c r="A47" i="13"/>
  <c r="A41" i="13"/>
  <c r="A38" i="12"/>
  <c r="A41" i="12"/>
  <c r="A44" i="12"/>
  <c r="A40" i="12"/>
  <c r="A41" i="11"/>
  <c r="A44" i="11"/>
  <c r="A43" i="11"/>
</calcChain>
</file>

<file path=xl/sharedStrings.xml><?xml version="1.0" encoding="utf-8"?>
<sst xmlns="http://schemas.openxmlformats.org/spreadsheetml/2006/main" count="105984" uniqueCount="909">
  <si>
    <t>Tournament Details - Rosters</t>
  </si>
  <si>
    <t>WHAC Greater Detroit Classic</t>
  </si>
  <si>
    <t>Tier 2</t>
  </si>
  <si>
    <t>USBC</t>
  </si>
  <si>
    <t>2408</t>
  </si>
  <si>
    <t>4</t>
  </si>
  <si>
    <t>16</t>
  </si>
  <si>
    <t>5</t>
  </si>
  <si>
    <t>3.00</t>
  </si>
  <si>
    <t>7</t>
  </si>
  <si>
    <t>IBCYouth</t>
  </si>
  <si>
    <t>&lt;&lt;Dates&gt;&gt;</t>
  </si>
  <si>
    <t>&lt;&lt;Event#&gt;&gt;</t>
  </si>
  <si>
    <t>02/03/2024 - 02/03/2024</t>
  </si>
  <si>
    <t>V</t>
  </si>
  <si>
    <t>&lt;&lt;Location&gt;&gt;</t>
  </si>
  <si>
    <t>Allen Park, MI</t>
  </si>
  <si>
    <t>JV1</t>
  </si>
  <si>
    <t>JV2</t>
  </si>
  <si>
    <t>Men's Division</t>
  </si>
  <si>
    <t>Cert No:</t>
  </si>
  <si>
    <t>06767</t>
  </si>
  <si>
    <t>School/Team</t>
  </si>
  <si>
    <t>State</t>
  </si>
  <si>
    <t>Bowler ID</t>
  </si>
  <si>
    <t>Bowler</t>
  </si>
  <si>
    <t>Division</t>
  </si>
  <si>
    <t>Aquinas College</t>
  </si>
  <si>
    <t>8568-362557</t>
  </si>
  <si>
    <t>Abery Thomas</t>
  </si>
  <si>
    <t xml:space="preserve"> </t>
  </si>
  <si>
    <t>21-79440</t>
  </si>
  <si>
    <t>Bradyn Curtis</t>
  </si>
  <si>
    <t>19-34469</t>
  </si>
  <si>
    <t>Brendan Madej</t>
  </si>
  <si>
    <t>8568-440680</t>
  </si>
  <si>
    <t>Dylan Maurer</t>
  </si>
  <si>
    <t>11-96766</t>
  </si>
  <si>
    <t>Dylan Vermilyea</t>
  </si>
  <si>
    <t>11-520072</t>
  </si>
  <si>
    <t>Greyson White</t>
  </si>
  <si>
    <t>19-84855</t>
  </si>
  <si>
    <t>Ian Carmichael</t>
  </si>
  <si>
    <t>16-125022</t>
  </si>
  <si>
    <t>Jack Wicker</t>
  </si>
  <si>
    <t>17-57270</t>
  </si>
  <si>
    <t>Joshua Boersma</t>
  </si>
  <si>
    <t>16-155185</t>
  </si>
  <si>
    <t>Kyle Cameon</t>
  </si>
  <si>
    <t>18-85923</t>
  </si>
  <si>
    <t>Mark Musgrave</t>
  </si>
  <si>
    <t>16-125016</t>
  </si>
  <si>
    <t>Michael Deming</t>
  </si>
  <si>
    <t>22-7517</t>
  </si>
  <si>
    <t>Nathan Kozminski</t>
  </si>
  <si>
    <t>7914-3030</t>
  </si>
  <si>
    <t>Riley Devereaux</t>
  </si>
  <si>
    <t>11-554587</t>
  </si>
  <si>
    <t>Tony Deluccia</t>
  </si>
  <si>
    <t>Cleary University</t>
  </si>
  <si>
    <t>19-78222</t>
  </si>
  <si>
    <t>Andrew Robbins</t>
  </si>
  <si>
    <t>21-1273</t>
  </si>
  <si>
    <t>Brent Wood</t>
  </si>
  <si>
    <t>15-120862</t>
  </si>
  <si>
    <t>Brett Fraser</t>
  </si>
  <si>
    <t>20-46949</t>
  </si>
  <si>
    <t>Bryce Owens</t>
  </si>
  <si>
    <t>20-59228</t>
  </si>
  <si>
    <t>Corey Goldsmith</t>
  </si>
  <si>
    <t>19-23085</t>
  </si>
  <si>
    <t>Ethan Parker</t>
  </si>
  <si>
    <t>16-126458</t>
  </si>
  <si>
    <t>Howard Hammond</t>
  </si>
  <si>
    <t>11-443862</t>
  </si>
  <si>
    <t>Hunter Blackhurst</t>
  </si>
  <si>
    <t>18-54219</t>
  </si>
  <si>
    <t>Justin De Bont</t>
  </si>
  <si>
    <t>21-6393</t>
  </si>
  <si>
    <t>Justin Perdue</t>
  </si>
  <si>
    <t>11-563845</t>
  </si>
  <si>
    <t>Matthew Radjewski</t>
  </si>
  <si>
    <t>15-164847</t>
  </si>
  <si>
    <t>Reis Stine</t>
  </si>
  <si>
    <t>21-82502</t>
  </si>
  <si>
    <t>Trevor Cockerill</t>
  </si>
  <si>
    <t>11-514921</t>
  </si>
  <si>
    <t>Zachary Delong</t>
  </si>
  <si>
    <t>Concordia University</t>
  </si>
  <si>
    <t>17-59570</t>
  </si>
  <si>
    <t>Alex Bumpus</t>
  </si>
  <si>
    <t>11-225882</t>
  </si>
  <si>
    <t>Brandon Hiestand</t>
  </si>
  <si>
    <t>11-144778</t>
  </si>
  <si>
    <t>Caleb Gard</t>
  </si>
  <si>
    <t>7823-208839</t>
  </si>
  <si>
    <t>Cameron Barrett</t>
  </si>
  <si>
    <t>11-276689</t>
  </si>
  <si>
    <t>Cole Peters</t>
  </si>
  <si>
    <t>8414-15971</t>
  </si>
  <si>
    <t>Conner Lackey</t>
  </si>
  <si>
    <t>7914-20863</t>
  </si>
  <si>
    <t>Connor Rogus</t>
  </si>
  <si>
    <t>11-512781</t>
  </si>
  <si>
    <t>David Schaberg</t>
  </si>
  <si>
    <t>21-44161</t>
  </si>
  <si>
    <t>Donovan Uselman</t>
  </si>
  <si>
    <t>11-237769</t>
  </si>
  <si>
    <t>Dylan Jablonski</t>
  </si>
  <si>
    <t>11-752550</t>
  </si>
  <si>
    <t>Hunter Fletcher</t>
  </si>
  <si>
    <t>5986-57744</t>
  </si>
  <si>
    <t>Jeffrey Lizewski</t>
  </si>
  <si>
    <t>15-50179</t>
  </si>
  <si>
    <t>Kenji London</t>
  </si>
  <si>
    <t>21-3352</t>
  </si>
  <si>
    <t>Marek Bernhardt</t>
  </si>
  <si>
    <t>23-1138</t>
  </si>
  <si>
    <t>Matthew Stovall Jr.</t>
  </si>
  <si>
    <t>11-105944</t>
  </si>
  <si>
    <t>Michael Cohen</t>
  </si>
  <si>
    <t>11-721550</t>
  </si>
  <si>
    <t>Nicholas Cranson</t>
  </si>
  <si>
    <t>16-16059</t>
  </si>
  <si>
    <t>Nicholas Holz</t>
  </si>
  <si>
    <t>8649-30292</t>
  </si>
  <si>
    <t>Patrick Good</t>
  </si>
  <si>
    <t>7914-37162</t>
  </si>
  <si>
    <t>Ryan Frederick</t>
  </si>
  <si>
    <t>11-740997</t>
  </si>
  <si>
    <t>Spencer Mosher</t>
  </si>
  <si>
    <t>Cornerstone University</t>
  </si>
  <si>
    <t>23-52181</t>
  </si>
  <si>
    <t>Alex Cruzan</t>
  </si>
  <si>
    <t>11-325921</t>
  </si>
  <si>
    <t>Andrew Iler</t>
  </si>
  <si>
    <t>23-1236</t>
  </si>
  <si>
    <t>Carter Moon</t>
  </si>
  <si>
    <t>11-404211</t>
  </si>
  <si>
    <t>Cody O'Neil</t>
  </si>
  <si>
    <t>20-13758</t>
  </si>
  <si>
    <t>Elijah Heerema</t>
  </si>
  <si>
    <t>7918-197</t>
  </si>
  <si>
    <t>Hunter Haldaman</t>
  </si>
  <si>
    <t>21-5614</t>
  </si>
  <si>
    <t>Jamel Williams</t>
  </si>
  <si>
    <t>23-1235</t>
  </si>
  <si>
    <t>Levi Heerema</t>
  </si>
  <si>
    <t>23-1234</t>
  </si>
  <si>
    <t>Nathan Slowik</t>
  </si>
  <si>
    <t>23-1237</t>
  </si>
  <si>
    <t>Robert Phillips</t>
  </si>
  <si>
    <t>Indiana Institute Of Technology</t>
  </si>
  <si>
    <t>8766-17343</t>
  </si>
  <si>
    <t>Alexander Horton</t>
  </si>
  <si>
    <t>9024-115159</t>
  </si>
  <si>
    <t>Anthony Daniels</t>
  </si>
  <si>
    <t>11-655419</t>
  </si>
  <si>
    <t>Ashton Kiessling</t>
  </si>
  <si>
    <t>11-528368</t>
  </si>
  <si>
    <t>Brandon Haney</t>
  </si>
  <si>
    <t>11-73178</t>
  </si>
  <si>
    <t>Brent Shroyer</t>
  </si>
  <si>
    <t>7914-34818</t>
  </si>
  <si>
    <t>Chayton Bass</t>
  </si>
  <si>
    <t>21-35514</t>
  </si>
  <si>
    <t>Damin Knowles</t>
  </si>
  <si>
    <t>18-17334</t>
  </si>
  <si>
    <t>Donovan Oneil</t>
  </si>
  <si>
    <t>11-274294</t>
  </si>
  <si>
    <t>Dylan Bulusan</t>
  </si>
  <si>
    <t>16-45570</t>
  </si>
  <si>
    <t>Ethan Rubio</t>
  </si>
  <si>
    <t>11-118974</t>
  </si>
  <si>
    <t>Jacob Frogge</t>
  </si>
  <si>
    <t>11-293040</t>
  </si>
  <si>
    <t>Jacob Hull</t>
  </si>
  <si>
    <t>11-615880</t>
  </si>
  <si>
    <t>Javier Ison</t>
  </si>
  <si>
    <t>7919-191</t>
  </si>
  <si>
    <t>Jayden Combs</t>
  </si>
  <si>
    <t>11-434569</t>
  </si>
  <si>
    <t>Joey Price</t>
  </si>
  <si>
    <t>18-83581</t>
  </si>
  <si>
    <t>Kameron Ruiz</t>
  </si>
  <si>
    <t>8568-381075</t>
  </si>
  <si>
    <t>Logan Salyer</t>
  </si>
  <si>
    <t>11-749233</t>
  </si>
  <si>
    <t>Matthew Heldman</t>
  </si>
  <si>
    <t>11-110534</t>
  </si>
  <si>
    <t>Nick Borgman</t>
  </si>
  <si>
    <t>18-59855</t>
  </si>
  <si>
    <t>Nick Schwartz</t>
  </si>
  <si>
    <t>11-456297</t>
  </si>
  <si>
    <t>Parker Laubach</t>
  </si>
  <si>
    <t>11-136310</t>
  </si>
  <si>
    <t>Race Lowder</t>
  </si>
  <si>
    <t>11-763514</t>
  </si>
  <si>
    <t>Ralph Carbone</t>
  </si>
  <si>
    <t>22-30830</t>
  </si>
  <si>
    <t>Tyler Inthanongxay</t>
  </si>
  <si>
    <t>Lawrence Technological University</t>
  </si>
  <si>
    <t>7914-54822</t>
  </si>
  <si>
    <t>Adam Ferris</t>
  </si>
  <si>
    <t>8766-19598</t>
  </si>
  <si>
    <t>Ayden Davis</t>
  </si>
  <si>
    <t>19-35989</t>
  </si>
  <si>
    <t>Benjamin Augustitus</t>
  </si>
  <si>
    <t>9229-52707</t>
  </si>
  <si>
    <t>Brody La Rose</t>
  </si>
  <si>
    <t>17-71210</t>
  </si>
  <si>
    <t>Callum Meredith</t>
  </si>
  <si>
    <t>11-386200</t>
  </si>
  <si>
    <t>Cayleb Carey</t>
  </si>
  <si>
    <t>11-528575</t>
  </si>
  <si>
    <t>Connor Nowak</t>
  </si>
  <si>
    <t>11-540891</t>
  </si>
  <si>
    <t>Costa Gastouniotis</t>
  </si>
  <si>
    <t>15-197089</t>
  </si>
  <si>
    <t>David Decruydt</t>
  </si>
  <si>
    <t>11-342421</t>
  </si>
  <si>
    <t>Jacob Wilson</t>
  </si>
  <si>
    <t>5617-4041</t>
  </si>
  <si>
    <t>Jarin Kurashige</t>
  </si>
  <si>
    <t>11-377079</t>
  </si>
  <si>
    <t>Jervon Webster</t>
  </si>
  <si>
    <t>11-83127</t>
  </si>
  <si>
    <t>Logan Bird</t>
  </si>
  <si>
    <t>15-139595</t>
  </si>
  <si>
    <t>Marco Ramirez</t>
  </si>
  <si>
    <t>16-80311</t>
  </si>
  <si>
    <t>Micah Grune</t>
  </si>
  <si>
    <t>8431-14652</t>
  </si>
  <si>
    <t>Michael Weber</t>
  </si>
  <si>
    <t>11-670270</t>
  </si>
  <si>
    <t>Nicholas Clauson</t>
  </si>
  <si>
    <t>11-392577</t>
  </si>
  <si>
    <t>Noah Samuels</t>
  </si>
  <si>
    <t>11-724585</t>
  </si>
  <si>
    <t>Ryan Beaty</t>
  </si>
  <si>
    <t>17-62773</t>
  </si>
  <si>
    <t>Seth Braum</t>
  </si>
  <si>
    <t>Lourdes University</t>
  </si>
  <si>
    <t/>
  </si>
  <si>
    <t>11-530264</t>
  </si>
  <si>
    <t>Aaron Lenz</t>
  </si>
  <si>
    <t>11-428934</t>
  </si>
  <si>
    <t>DJ Barton</t>
  </si>
  <si>
    <t>23-13645</t>
  </si>
  <si>
    <t>Dylan Erway</t>
  </si>
  <si>
    <t>5777-2939</t>
  </si>
  <si>
    <t>Ethan Achten</t>
  </si>
  <si>
    <t>22-23086</t>
  </si>
  <si>
    <t>Michael Keane</t>
  </si>
  <si>
    <t>11-83799</t>
  </si>
  <si>
    <t>Tyler Rose</t>
  </si>
  <si>
    <t>23-34736</t>
  </si>
  <si>
    <t>Zachary Gibson</t>
  </si>
  <si>
    <t>Madonna University</t>
  </si>
  <si>
    <t>11-598356</t>
  </si>
  <si>
    <t>Alex Warren</t>
  </si>
  <si>
    <t>7914-20765</t>
  </si>
  <si>
    <t>Andrew Cetnar</t>
  </si>
  <si>
    <t>11-42515</t>
  </si>
  <si>
    <t>Anthony Thibodeaux</t>
  </si>
  <si>
    <t>8568-433185</t>
  </si>
  <si>
    <t>Brandon Leavitt</t>
  </si>
  <si>
    <t>21-7036</t>
  </si>
  <si>
    <t>Darren Francis</t>
  </si>
  <si>
    <t>11-335322</t>
  </si>
  <si>
    <t>Griffin Cartier</t>
  </si>
  <si>
    <t>11-680528</t>
  </si>
  <si>
    <t>Haydn Debacker</t>
  </si>
  <si>
    <t>11-733325</t>
  </si>
  <si>
    <t>Isiah Humphries</t>
  </si>
  <si>
    <t>7914-22991</t>
  </si>
  <si>
    <t>Jonathon Michalski</t>
  </si>
  <si>
    <t>20-46680</t>
  </si>
  <si>
    <t>Kaden Cirata</t>
  </si>
  <si>
    <t>7914-21739</t>
  </si>
  <si>
    <t>Keith Mcleod</t>
  </si>
  <si>
    <t>11-415097</t>
  </si>
  <si>
    <t>Ken Kloth</t>
  </si>
  <si>
    <t>21-66242</t>
  </si>
  <si>
    <t>Owen Schook</t>
  </si>
  <si>
    <t>18-26345</t>
  </si>
  <si>
    <t>Timothy McGarry</t>
  </si>
  <si>
    <t>Michigan-Dearborn</t>
  </si>
  <si>
    <t>21-6240</t>
  </si>
  <si>
    <t>Jaylen Watson</t>
  </si>
  <si>
    <t>17-14963</t>
  </si>
  <si>
    <t>Joseph Devita</t>
  </si>
  <si>
    <t>11-563893</t>
  </si>
  <si>
    <t>Joshua Schunemann</t>
  </si>
  <si>
    <t>11-493251</t>
  </si>
  <si>
    <t>Kejuan Mathews</t>
  </si>
  <si>
    <t>17-102819</t>
  </si>
  <si>
    <t>Nathan Roberts</t>
  </si>
  <si>
    <t>22-43371</t>
  </si>
  <si>
    <t>Philip Albright</t>
  </si>
  <si>
    <t>8568-371403</t>
  </si>
  <si>
    <t>Stephen Strzalkowski</t>
  </si>
  <si>
    <t>11-168582</t>
  </si>
  <si>
    <t>Zachary Baum</t>
  </si>
  <si>
    <t>Mount Vernon Nazarene University</t>
  </si>
  <si>
    <t>20-8696</t>
  </si>
  <si>
    <t>Alexander Jawyn</t>
  </si>
  <si>
    <t>22-78168</t>
  </si>
  <si>
    <t>Bryce Rinehart</t>
  </si>
  <si>
    <t>22-10072</t>
  </si>
  <si>
    <t>Christian Phillips</t>
  </si>
  <si>
    <t>11-503360</t>
  </si>
  <si>
    <t>Jacob Burre</t>
  </si>
  <si>
    <t>18-27353</t>
  </si>
  <si>
    <t>James Blaney</t>
  </si>
  <si>
    <t>11-36279</t>
  </si>
  <si>
    <t>James Gerken</t>
  </si>
  <si>
    <t>23-14460</t>
  </si>
  <si>
    <t>Josiah Munro</t>
  </si>
  <si>
    <t>15-79223</t>
  </si>
  <si>
    <t>Justin Brown</t>
  </si>
  <si>
    <t>16-132262</t>
  </si>
  <si>
    <t>Kobe Green</t>
  </si>
  <si>
    <t>21-83556</t>
  </si>
  <si>
    <t>Nicholas McGuire</t>
  </si>
  <si>
    <t>7914-19605</t>
  </si>
  <si>
    <t>Timothy Burrows</t>
  </si>
  <si>
    <t>23-2741</t>
  </si>
  <si>
    <t>Wyatt Ary</t>
  </si>
  <si>
    <t>Rochester University</t>
  </si>
  <si>
    <t>19-84013</t>
  </si>
  <si>
    <t>Alexander Miller</t>
  </si>
  <si>
    <t>7914-23646</t>
  </si>
  <si>
    <t>Andrew Florence</t>
  </si>
  <si>
    <t>19-50137</t>
  </si>
  <si>
    <t>Brandon Rinke</t>
  </si>
  <si>
    <t>11-564027</t>
  </si>
  <si>
    <t>Brendan Kasa</t>
  </si>
  <si>
    <t>18-87248</t>
  </si>
  <si>
    <t>Brian Henry</t>
  </si>
  <si>
    <t>11-493030</t>
  </si>
  <si>
    <t>Brian Shimabukuro</t>
  </si>
  <si>
    <t>21-3250</t>
  </si>
  <si>
    <t>Dominic Mitchell</t>
  </si>
  <si>
    <t>11-258416</t>
  </si>
  <si>
    <t>Dominic Wilson</t>
  </si>
  <si>
    <t>20-59088</t>
  </si>
  <si>
    <t>Jackson Vlassis</t>
  </si>
  <si>
    <t>21-3224</t>
  </si>
  <si>
    <t>Jake Thompson</t>
  </si>
  <si>
    <t>18-82553</t>
  </si>
  <si>
    <t>Jaxon Small</t>
  </si>
  <si>
    <t>11-268258</t>
  </si>
  <si>
    <t>Justin Powell</t>
  </si>
  <si>
    <t>11-268250</t>
  </si>
  <si>
    <t>Luke Acton</t>
  </si>
  <si>
    <t>7914-25519</t>
  </si>
  <si>
    <t>Mitchell Martin</t>
  </si>
  <si>
    <t>19-35288</t>
  </si>
  <si>
    <t>Nolan Matz</t>
  </si>
  <si>
    <t>11-697167</t>
  </si>
  <si>
    <t>Tony Verbeke</t>
  </si>
  <si>
    <t>5617-4080</t>
  </si>
  <si>
    <t>Tylan Kim-Arellano</t>
  </si>
  <si>
    <t>7914-23647</t>
  </si>
  <si>
    <t>Zachary Florence</t>
  </si>
  <si>
    <t>Siena Heights University</t>
  </si>
  <si>
    <t>21-6821</t>
  </si>
  <si>
    <t>Andrew Warsecke</t>
  </si>
  <si>
    <t>11-513107</t>
  </si>
  <si>
    <t>Charles Scopone</t>
  </si>
  <si>
    <t>20-48193</t>
  </si>
  <si>
    <t>Cooper Greuling</t>
  </si>
  <si>
    <t>18-96200</t>
  </si>
  <si>
    <t>Jack Sisco</t>
  </si>
  <si>
    <t>23-1805</t>
  </si>
  <si>
    <t>Jeffrey Dudek</t>
  </si>
  <si>
    <t>20-1456</t>
  </si>
  <si>
    <t>Joe Wager</t>
  </si>
  <si>
    <t>20-47209</t>
  </si>
  <si>
    <t>Logan Cook</t>
  </si>
  <si>
    <t>19-45688</t>
  </si>
  <si>
    <t>Luke Spear</t>
  </si>
  <si>
    <t>20-23576</t>
  </si>
  <si>
    <t>Nathan Ewing</t>
  </si>
  <si>
    <t>16-144451</t>
  </si>
  <si>
    <t>Neal Perok</t>
  </si>
  <si>
    <t>11-79415</t>
  </si>
  <si>
    <t>Noah Tafanelli</t>
  </si>
  <si>
    <t>11-555142</t>
  </si>
  <si>
    <t>Pablo Gomez</t>
  </si>
  <si>
    <t>11-545488</t>
  </si>
  <si>
    <t>Paul Scheuher</t>
  </si>
  <si>
    <t>18-7434</t>
  </si>
  <si>
    <t>Philip Starr</t>
  </si>
  <si>
    <t>17-3177</t>
  </si>
  <si>
    <t>Robert Burcar</t>
  </si>
  <si>
    <t>20-48195</t>
  </si>
  <si>
    <t>Sam Greuling</t>
  </si>
  <si>
    <t>11-251803</t>
  </si>
  <si>
    <t>Sean Fitzgibbon</t>
  </si>
  <si>
    <t>17-85211</t>
  </si>
  <si>
    <t>Tim Polidor</t>
  </si>
  <si>
    <t>Women's Division</t>
  </si>
  <si>
    <t>17-61027</t>
  </si>
  <si>
    <t>Abby Pecynski</t>
  </si>
  <si>
    <t>22-7521</t>
  </si>
  <si>
    <t>Avery Burk</t>
  </si>
  <si>
    <t>15-256</t>
  </si>
  <si>
    <t>Brynna Hanson</t>
  </si>
  <si>
    <t>5998-4682</t>
  </si>
  <si>
    <t>Carley Blanchard</t>
  </si>
  <si>
    <t>11-421889</t>
  </si>
  <si>
    <t>Chloe Fisk</t>
  </si>
  <si>
    <t>11-554585</t>
  </si>
  <si>
    <t>Courtney Delaney</t>
  </si>
  <si>
    <t>18-42224</t>
  </si>
  <si>
    <t>Gillian Lemon</t>
  </si>
  <si>
    <t>20-52022</t>
  </si>
  <si>
    <t>Kayla VanLinden</t>
  </si>
  <si>
    <t>20-46531</t>
  </si>
  <si>
    <t>Mary Brown</t>
  </si>
  <si>
    <t>15-164600</t>
  </si>
  <si>
    <t>Morgan Jones</t>
  </si>
  <si>
    <t>22-7522</t>
  </si>
  <si>
    <t>Robin Long</t>
  </si>
  <si>
    <t>11-710398</t>
  </si>
  <si>
    <t>Shelby Sanders</t>
  </si>
  <si>
    <t>11-402749</t>
  </si>
  <si>
    <t>Amy Jackson</t>
  </si>
  <si>
    <t>21-43259</t>
  </si>
  <si>
    <t>Cali Hunter</t>
  </si>
  <si>
    <t>7914-44554</t>
  </si>
  <si>
    <t>Courtney Witten</t>
  </si>
  <si>
    <t>11-396381</t>
  </si>
  <si>
    <t>Erica Pyden</t>
  </si>
  <si>
    <t>16-164469</t>
  </si>
  <si>
    <t>Hailee Hale</t>
  </si>
  <si>
    <t>11-447967</t>
  </si>
  <si>
    <t>Jamie Crandell</t>
  </si>
  <si>
    <t>23-5695</t>
  </si>
  <si>
    <t>Kaitlyn Daniels</t>
  </si>
  <si>
    <t>15-103776</t>
  </si>
  <si>
    <t>Leigha Rue</t>
  </si>
  <si>
    <t>17-73985</t>
  </si>
  <si>
    <t>Samantha Dulz</t>
  </si>
  <si>
    <t>19-32062</t>
  </si>
  <si>
    <t>Amanda Fisher</t>
  </si>
  <si>
    <t>11-294037</t>
  </si>
  <si>
    <t>Arielle Oakley</t>
  </si>
  <si>
    <t>20-29068</t>
  </si>
  <si>
    <t>Ashley Kreger</t>
  </si>
  <si>
    <t>20-30633</t>
  </si>
  <si>
    <t>Bailey Tomlin</t>
  </si>
  <si>
    <t>11-252184</t>
  </si>
  <si>
    <t>Bailey VanMeter</t>
  </si>
  <si>
    <t>11-388021</t>
  </si>
  <si>
    <t>Brooke Binder</t>
  </si>
  <si>
    <t>11-285727</t>
  </si>
  <si>
    <t>Carly Pavka</t>
  </si>
  <si>
    <t>18-84897</t>
  </si>
  <si>
    <t>Emilee Hughes</t>
  </si>
  <si>
    <t>11-378899</t>
  </si>
  <si>
    <t>Emily Morris</t>
  </si>
  <si>
    <t>19-78941</t>
  </si>
  <si>
    <t>Emily Rodman</t>
  </si>
  <si>
    <t>5999-7548</t>
  </si>
  <si>
    <t>Gabriella VanHorn</t>
  </si>
  <si>
    <t>7914-20864</t>
  </si>
  <si>
    <t>Jenna Rohloff</t>
  </si>
  <si>
    <t>11-743568</t>
  </si>
  <si>
    <t>Jleigh Saunders</t>
  </si>
  <si>
    <t>17-17225</t>
  </si>
  <si>
    <t>Kyla Peterson</t>
  </si>
  <si>
    <t>11-307144</t>
  </si>
  <si>
    <t>Mackenzie Morgan</t>
  </si>
  <si>
    <t>22-23695</t>
  </si>
  <si>
    <t>Megan Redmond</t>
  </si>
  <si>
    <t>11-666975</t>
  </si>
  <si>
    <t>Ryan Giese</t>
  </si>
  <si>
    <t>16-55300</t>
  </si>
  <si>
    <t>Sydney Stocks</t>
  </si>
  <si>
    <t>19-30230</t>
  </si>
  <si>
    <t>Alayna Ryan</t>
  </si>
  <si>
    <t>22-9023</t>
  </si>
  <si>
    <t>Amelia Wells</t>
  </si>
  <si>
    <t>11-514363</t>
  </si>
  <si>
    <t>Autumn Nelson</t>
  </si>
  <si>
    <t>7914-5160</t>
  </si>
  <si>
    <t>Chloe Crick</t>
  </si>
  <si>
    <t>20-3312</t>
  </si>
  <si>
    <t>Francesca Bontomasi</t>
  </si>
  <si>
    <t>11-332913</t>
  </si>
  <si>
    <t>Harlee Burrows</t>
  </si>
  <si>
    <t>21-5624</t>
  </si>
  <si>
    <t>Mackenzie Smith</t>
  </si>
  <si>
    <t>21-5623</t>
  </si>
  <si>
    <t>Nicole Will</t>
  </si>
  <si>
    <t>7916-84</t>
  </si>
  <si>
    <t>Ryleigh Jordan</t>
  </si>
  <si>
    <t>23-52178</t>
  </si>
  <si>
    <t>Stephenie Flaga</t>
  </si>
  <si>
    <t>11-404183</t>
  </si>
  <si>
    <t>Jillian Treska</t>
  </si>
  <si>
    <t>16-157794</t>
  </si>
  <si>
    <t>Jordan Downham</t>
  </si>
  <si>
    <t>7920-188</t>
  </si>
  <si>
    <t>Josephine Cehelnik</t>
  </si>
  <si>
    <t>15-44994</t>
  </si>
  <si>
    <t>Leah Brazier</t>
  </si>
  <si>
    <t>11-352594</t>
  </si>
  <si>
    <t>Meagan Kennedy</t>
  </si>
  <si>
    <t>11-337626</t>
  </si>
  <si>
    <t>Morgan Nunn</t>
  </si>
  <si>
    <t>18-57048</t>
  </si>
  <si>
    <t>Natalie Schildhouse</t>
  </si>
  <si>
    <t>11-689811</t>
  </si>
  <si>
    <t>Ryleigh Hanicq</t>
  </si>
  <si>
    <t>8995-6635</t>
  </si>
  <si>
    <t>Allison Clark</t>
  </si>
  <si>
    <t>11-738600</t>
  </si>
  <si>
    <t>Amelia (Mia) Adams</t>
  </si>
  <si>
    <t>11-122331</t>
  </si>
  <si>
    <t>Aubrie Svilar</t>
  </si>
  <si>
    <t>19-76428</t>
  </si>
  <si>
    <t>Brooke Kochel</t>
  </si>
  <si>
    <t>7914-15947</t>
  </si>
  <si>
    <t>Brooke Vanous</t>
  </si>
  <si>
    <t>11-513962</t>
  </si>
  <si>
    <t>Carly Dlugos</t>
  </si>
  <si>
    <t>17-98244</t>
  </si>
  <si>
    <t>Caroline Holowenko</t>
  </si>
  <si>
    <t>20-25872</t>
  </si>
  <si>
    <t>Grace Spondike</t>
  </si>
  <si>
    <t>11-555549</t>
  </si>
  <si>
    <t>Grace Tefend</t>
  </si>
  <si>
    <t>17-42919</t>
  </si>
  <si>
    <t>Kayla Zygmontowicz</t>
  </si>
  <si>
    <t>11-349673</t>
  </si>
  <si>
    <t>Leah Williams</t>
  </si>
  <si>
    <t>17-44484</t>
  </si>
  <si>
    <t>Nicole Jagger</t>
  </si>
  <si>
    <t>17-53163</t>
  </si>
  <si>
    <t>Rachel Iha</t>
  </si>
  <si>
    <t>11-576108</t>
  </si>
  <si>
    <t>Abigail Arnes</t>
  </si>
  <si>
    <t>5774-656</t>
  </si>
  <si>
    <t>Alexandria Hahn</t>
  </si>
  <si>
    <t>11-284777</t>
  </si>
  <si>
    <t>DeLayna Harvey</t>
  </si>
  <si>
    <t>18-28276</t>
  </si>
  <si>
    <t>Dezaray McIe</t>
  </si>
  <si>
    <t>17-104813</t>
  </si>
  <si>
    <t>Jaycie Arnet</t>
  </si>
  <si>
    <t>11-607563</t>
  </si>
  <si>
    <t>Mikaili Truman</t>
  </si>
  <si>
    <t>7914-33762</t>
  </si>
  <si>
    <t>Sarah Chilvers</t>
  </si>
  <si>
    <t>11-743533</t>
  </si>
  <si>
    <t>Taylor Mcbride</t>
  </si>
  <si>
    <t>7914-20325</t>
  </si>
  <si>
    <t>Angelita Rodriguez</t>
  </si>
  <si>
    <t>11-666945</t>
  </si>
  <si>
    <t>Bayleigh Shimmell</t>
  </si>
  <si>
    <t>22-10201</t>
  </si>
  <si>
    <t>Britney Manning</t>
  </si>
  <si>
    <t>11-85881</t>
  </si>
  <si>
    <t>Cassidy Halstead</t>
  </si>
  <si>
    <t>21-36245</t>
  </si>
  <si>
    <t>Hannah Thoms</t>
  </si>
  <si>
    <t>11-411104</t>
  </si>
  <si>
    <t>Isabella Portman</t>
  </si>
  <si>
    <t>11-151762</t>
  </si>
  <si>
    <t>Jillian Lipinski</t>
  </si>
  <si>
    <t>11-307138</t>
  </si>
  <si>
    <t>Katherine Dybicki</t>
  </si>
  <si>
    <t>15-114407</t>
  </si>
  <si>
    <t>Laila Lupercio</t>
  </si>
  <si>
    <t>7914-5720</t>
  </si>
  <si>
    <t>Maya Janowicz</t>
  </si>
  <si>
    <t>20-38033</t>
  </si>
  <si>
    <t>Miranda Manszewski</t>
  </si>
  <si>
    <t>7914-50888</t>
  </si>
  <si>
    <t>Olivia Spaller</t>
  </si>
  <si>
    <t>8568-475384</t>
  </si>
  <si>
    <t>Tamia Jackson</t>
  </si>
  <si>
    <t>16-91278</t>
  </si>
  <si>
    <t>Alexa Marth</t>
  </si>
  <si>
    <t>11-605347</t>
  </si>
  <si>
    <t>Carly Scanlon</t>
  </si>
  <si>
    <t>11-676065</t>
  </si>
  <si>
    <t>Elizabeth Breitzman</t>
  </si>
  <si>
    <t>15-85866</t>
  </si>
  <si>
    <t>Jasmine Carroll</t>
  </si>
  <si>
    <t>15-197083</t>
  </si>
  <si>
    <t>Jessica Ludwick</t>
  </si>
  <si>
    <t>22-11711</t>
  </si>
  <si>
    <t>Katrina McKay</t>
  </si>
  <si>
    <t>23-9656</t>
  </si>
  <si>
    <t>Kayla Winston</t>
  </si>
  <si>
    <t>17-97822</t>
  </si>
  <si>
    <t>Madison Shelton</t>
  </si>
  <si>
    <t>23-9657</t>
  </si>
  <si>
    <t>Sara Elkoussy</t>
  </si>
  <si>
    <t>19-33097</t>
  </si>
  <si>
    <t>Abi Larkin</t>
  </si>
  <si>
    <t>22-10530</t>
  </si>
  <si>
    <t>Alayna Mack</t>
  </si>
  <si>
    <t>8019-56293</t>
  </si>
  <si>
    <t>Ashleigh Westervelt</t>
  </si>
  <si>
    <t>11-129766</t>
  </si>
  <si>
    <t>Chyann Welch</t>
  </si>
  <si>
    <t>21-81550</t>
  </si>
  <si>
    <t>Halapchonya Paolucci</t>
  </si>
  <si>
    <t>17-24322</t>
  </si>
  <si>
    <t>Hannah Vaughn</t>
  </si>
  <si>
    <t>11-736981</t>
  </si>
  <si>
    <t>Mackenzie Kauffman</t>
  </si>
  <si>
    <t>16-172395</t>
  </si>
  <si>
    <t>Paige Hicks</t>
  </si>
  <si>
    <t>20-12772</t>
  </si>
  <si>
    <t>Rachel Baughman</t>
  </si>
  <si>
    <t>23-2559</t>
  </si>
  <si>
    <t>Caroline Martinez</t>
  </si>
  <si>
    <t>11-277265</t>
  </si>
  <si>
    <t>Hannah Drys</t>
  </si>
  <si>
    <t>18-99782</t>
  </si>
  <si>
    <t>Hannah Traczynski</t>
  </si>
  <si>
    <t>22-637</t>
  </si>
  <si>
    <t>Jazmin Brant</t>
  </si>
  <si>
    <t>20-31030</t>
  </si>
  <si>
    <t>Lynzie Kirkendall</t>
  </si>
  <si>
    <t>22-1508</t>
  </si>
  <si>
    <t>Macayla Lane</t>
  </si>
  <si>
    <t>21-29319</t>
  </si>
  <si>
    <t>Margaret Russell</t>
  </si>
  <si>
    <t>22-1488</t>
  </si>
  <si>
    <t>Nadia Yabs</t>
  </si>
  <si>
    <t>11-699836</t>
  </si>
  <si>
    <t>Nataleigh Eagle</t>
  </si>
  <si>
    <t>21-41817</t>
  </si>
  <si>
    <t>Olivia Kaake</t>
  </si>
  <si>
    <t>19-48429</t>
  </si>
  <si>
    <t>Rachel Caseria</t>
  </si>
  <si>
    <t>7914-37251</t>
  </si>
  <si>
    <t>Riley Brownrigg</t>
  </si>
  <si>
    <t>7918-321</t>
  </si>
  <si>
    <t>Sara Ritchie</t>
  </si>
  <si>
    <t>19-78947</t>
  </si>
  <si>
    <t>Sarah Temple</t>
  </si>
  <si>
    <t>22-1505</t>
  </si>
  <si>
    <t>Shelby Opalka</t>
  </si>
  <si>
    <t>11-520099</t>
  </si>
  <si>
    <t>Vanessa Zissler</t>
  </si>
  <si>
    <t>11-555273</t>
  </si>
  <si>
    <t>Hannah Patch</t>
  </si>
  <si>
    <t>8615-50320</t>
  </si>
  <si>
    <t>Megan Helpman</t>
  </si>
  <si>
    <t>20-11912</t>
  </si>
  <si>
    <t>Olivia Johnston</t>
  </si>
  <si>
    <t>20-20746</t>
  </si>
  <si>
    <t>Paige Westergaard</t>
  </si>
  <si>
    <t>22-5475</t>
  </si>
  <si>
    <t>Sabina Martinez</t>
  </si>
  <si>
    <t>23-1797</t>
  </si>
  <si>
    <t>Samantha Keilman</t>
  </si>
  <si>
    <t>21-4242</t>
  </si>
  <si>
    <t>Teri Decker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</si>
  <si>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</si>
  <si>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</si>
  <si>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</si>
  <si>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</si>
  <si>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</si>
  <si>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</si>
  <si>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</si>
  <si>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</si>
  <si>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</si>
  <si>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</si>
  <si>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</si>
  <si>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Aquinas College V</t>
  </si>
  <si>
    <t>Cleary University V</t>
  </si>
  <si>
    <t>Concordia University V</t>
  </si>
  <si>
    <t>Cornerstone University V</t>
  </si>
  <si>
    <t>Indiana Institute Of Technology V</t>
  </si>
  <si>
    <t>Lawrence Technological University V</t>
  </si>
  <si>
    <t>Lourdes University V</t>
  </si>
  <si>
    <t>Madonna University V</t>
  </si>
  <si>
    <t>Michigan-Dearborn V</t>
  </si>
  <si>
    <t>Mount Vernon Nazarene University V</t>
  </si>
  <si>
    <t>Rochester University V</t>
  </si>
  <si>
    <t>Siena Heights University V</t>
  </si>
  <si>
    <t>Team Totals</t>
  </si>
  <si>
    <t>*</t>
  </si>
  <si>
    <t>Team Game Average</t>
  </si>
  <si>
    <t>Aquinas College JV1</t>
  </si>
  <si>
    <t>Concordia University JV1</t>
  </si>
  <si>
    <t>Cornerstone University JV1</t>
  </si>
  <si>
    <t>Indiana Institute Of Technology JV1</t>
  </si>
  <si>
    <t>Indiana Institute Of Technology JV2</t>
  </si>
  <si>
    <t>Lawrence Technological University JV1</t>
  </si>
  <si>
    <t>Lawrence Technological University JV2</t>
  </si>
  <si>
    <t>Madonna University JV1</t>
  </si>
  <si>
    <t>Rochester University JV1</t>
  </si>
  <si>
    <t>Siena Heights University JV1</t>
  </si>
  <si>
    <t>Baker Team Scores</t>
  </si>
  <si>
    <t>Bowled Traditional</t>
  </si>
  <si>
    <t>Aquinas College JV</t>
  </si>
  <si>
    <t>Concordia University JV</t>
  </si>
  <si>
    <t>Cornerstone University JV</t>
  </si>
  <si>
    <t>Indiana Institute Of Technology JV</t>
  </si>
  <si>
    <t>Lawrence Technological University JV</t>
  </si>
  <si>
    <t>Madonna University JV</t>
  </si>
  <si>
    <t>Rochester University JV</t>
  </si>
  <si>
    <t>Siena Heights University JV</t>
  </si>
  <si>
    <t>SetecAstronomy</t>
  </si>
  <si>
    <t>Qualifying Team Standings</t>
  </si>
  <si>
    <t>A12:Z23</t>
  </si>
  <si>
    <t>A12:A23</t>
  </si>
  <si>
    <t>Individual_Scores_Men_Var</t>
  </si>
  <si>
    <t>Cert. No: 06767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</si>
  <si>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</si>
  <si>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</si>
  <si>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</si>
  <si>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</si>
  <si>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</si>
  <si>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</si>
  <si>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</si>
  <si>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</si>
  <si>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A12:Z21</t>
  </si>
  <si>
    <t>A12:A21</t>
  </si>
  <si>
    <t>Individual_Scores_Men_JV</t>
  </si>
  <si>
    <t>Men's Jr. Varsity</t>
  </si>
  <si>
    <t>Individual_Scores_Women_Var</t>
  </si>
  <si>
    <t>Women's Varsity</t>
  </si>
  <si>
    <t>A12:Z15</t>
  </si>
  <si>
    <t>A12:A15</t>
  </si>
  <si>
    <t>Individual_Scores_Women_JV</t>
  </si>
  <si>
    <t>Women's Jr. Varsity</t>
  </si>
  <si>
    <t>Individual Combined Scores</t>
  </si>
  <si>
    <t>G12:J22</t>
  </si>
  <si>
    <t>B12:B22</t>
  </si>
  <si>
    <t>D12:D22</t>
  </si>
  <si>
    <t>C12:C22</t>
  </si>
  <si>
    <t>G13:J23</t>
  </si>
  <si>
    <t>E13:E23</t>
  </si>
  <si>
    <t>B13:B23</t>
  </si>
  <si>
    <t>C13:C23</t>
  </si>
  <si>
    <t>Indiv_Combined_Scores_Men</t>
  </si>
  <si>
    <t>B13:M254</t>
  </si>
  <si>
    <t>G25:J35</t>
  </si>
  <si>
    <t>B25:B35</t>
  </si>
  <si>
    <t>D25:D35</t>
  </si>
  <si>
    <t>C25:C35</t>
  </si>
  <si>
    <t>G24:J34</t>
  </si>
  <si>
    <t>E24:E34</t>
  </si>
  <si>
    <t>B24:B34</t>
  </si>
  <si>
    <t>C24:C34</t>
  </si>
  <si>
    <t>K13:K254</t>
  </si>
  <si>
    <t>B13:B254</t>
  </si>
  <si>
    <t>G38:J48</t>
  </si>
  <si>
    <t>B38:B48</t>
  </si>
  <si>
    <t>D38:D48</t>
  </si>
  <si>
    <t>C38:C48</t>
  </si>
  <si>
    <t>G35:J45</t>
  </si>
  <si>
    <t>E35:E45</t>
  </si>
  <si>
    <t>B35:B45</t>
  </si>
  <si>
    <t>C35:C45</t>
  </si>
  <si>
    <t>G51:J61</t>
  </si>
  <si>
    <t>B51:B61</t>
  </si>
  <si>
    <t>D51:D61</t>
  </si>
  <si>
    <t>C51:C61</t>
  </si>
  <si>
    <t>G46:J56</t>
  </si>
  <si>
    <t>E46:E56</t>
  </si>
  <si>
    <t>B46:B56</t>
  </si>
  <si>
    <t>C46:C56</t>
  </si>
  <si>
    <t>G64:J74</t>
  </si>
  <si>
    <t>B64:B74</t>
  </si>
  <si>
    <t>D64:D74</t>
  </si>
  <si>
    <t>C64:C74</t>
  </si>
  <si>
    <t>G57:J67</t>
  </si>
  <si>
    <t>E57:E67</t>
  </si>
  <si>
    <t>B57:B67</t>
  </si>
  <si>
    <t>C57:C67</t>
  </si>
  <si>
    <t>G77:J87</t>
  </si>
  <si>
    <t>B77:B87</t>
  </si>
  <si>
    <t>D77:D87</t>
  </si>
  <si>
    <t>C77:C87</t>
  </si>
  <si>
    <t>G68:J78</t>
  </si>
  <si>
    <t>E68:E78</t>
  </si>
  <si>
    <t>B68:B78</t>
  </si>
  <si>
    <t>C68:C78</t>
  </si>
  <si>
    <t>G90:J100</t>
  </si>
  <si>
    <t>B90:B100</t>
  </si>
  <si>
    <t>D90:D100</t>
  </si>
  <si>
    <t>C90:C100</t>
  </si>
  <si>
    <t>G79:J89</t>
  </si>
  <si>
    <t>E79:E89</t>
  </si>
  <si>
    <t>B79:B89</t>
  </si>
  <si>
    <t>C79:C89</t>
  </si>
  <si>
    <t>G103:J113</t>
  </si>
  <si>
    <t>B103:B113</t>
  </si>
  <si>
    <t>D103:D113</t>
  </si>
  <si>
    <t>C103:C113</t>
  </si>
  <si>
    <t>E90:E100</t>
  </si>
  <si>
    <t>G116:J126</t>
  </si>
  <si>
    <t>B116:B126</t>
  </si>
  <si>
    <t>D116:D126</t>
  </si>
  <si>
    <t>C116:C126</t>
  </si>
  <si>
    <t>G101:J111</t>
  </si>
  <si>
    <t>E101:E111</t>
  </si>
  <si>
    <t>B101:B111</t>
  </si>
  <si>
    <t>C101:C111</t>
  </si>
  <si>
    <t>G129:J139</t>
  </si>
  <si>
    <t>B129:B139</t>
  </si>
  <si>
    <t>D129:D139</t>
  </si>
  <si>
    <t>C129:C139</t>
  </si>
  <si>
    <t>G112:J122</t>
  </si>
  <si>
    <t>E112:E122</t>
  </si>
  <si>
    <t>B112:B122</t>
  </si>
  <si>
    <t>C112:C122</t>
  </si>
  <si>
    <t>Individual</t>
  </si>
  <si>
    <t>G142:J152</t>
  </si>
  <si>
    <t>B142:B152</t>
  </si>
  <si>
    <t>D142:D152</t>
  </si>
  <si>
    <t>C142:C152</t>
  </si>
  <si>
    <t>G123:J133</t>
  </si>
  <si>
    <t>E123:E133</t>
  </si>
  <si>
    <t>B123:B133</t>
  </si>
  <si>
    <t>C123:C133</t>
  </si>
  <si>
    <t>G155:J165</t>
  </si>
  <si>
    <t>B155:B165</t>
  </si>
  <si>
    <t>D155:D165</t>
  </si>
  <si>
    <t>C155:C165</t>
  </si>
  <si>
    <t>G134:J144</t>
  </si>
  <si>
    <t>E134:E144</t>
  </si>
  <si>
    <t>B134:B144</t>
  </si>
  <si>
    <t>C134:C144</t>
  </si>
  <si>
    <t>G145:J155</t>
  </si>
  <si>
    <t>E145:E155</t>
  </si>
  <si>
    <t>B145:B155</t>
  </si>
  <si>
    <t>C145:C155</t>
  </si>
  <si>
    <t>G156:J166</t>
  </si>
  <si>
    <t>E156:E166</t>
  </si>
  <si>
    <t>B156:B166</t>
  </si>
  <si>
    <t>C156:C166</t>
  </si>
  <si>
    <t>G167:J177</t>
  </si>
  <si>
    <t>E167:E177</t>
  </si>
  <si>
    <t>B167:B177</t>
  </si>
  <si>
    <t>C167:C177</t>
  </si>
  <si>
    <t>G178:J188</t>
  </si>
  <si>
    <t>E178:E188</t>
  </si>
  <si>
    <t>B178:B188</t>
  </si>
  <si>
    <t>C178:C188</t>
  </si>
  <si>
    <t>G189:J199</t>
  </si>
  <si>
    <t>E189:E199</t>
  </si>
  <si>
    <t>B189:B199</t>
  </si>
  <si>
    <t>C189:C199</t>
  </si>
  <si>
    <t>G200:J210</t>
  </si>
  <si>
    <t>E200:E210</t>
  </si>
  <si>
    <t>B200:B210</t>
  </si>
  <si>
    <t>C200:C210</t>
  </si>
  <si>
    <t>G211:J221</t>
  </si>
  <si>
    <t>E211:E221</t>
  </si>
  <si>
    <t>B211:B221</t>
  </si>
  <si>
    <t>C211:C221</t>
  </si>
  <si>
    <t>G222:J232</t>
  </si>
  <si>
    <t>E222:E232</t>
  </si>
  <si>
    <t>B222:B232</t>
  </si>
  <si>
    <t>C222:C232</t>
  </si>
  <si>
    <t>G233:J243</t>
  </si>
  <si>
    <t>E233:E243</t>
  </si>
  <si>
    <t>B233:B243</t>
  </si>
  <si>
    <t>C233:C243</t>
  </si>
  <si>
    <t>G244:J254</t>
  </si>
  <si>
    <t>E244:E254</t>
  </si>
  <si>
    <t>B244:B254</t>
  </si>
  <si>
    <t>C244:C254</t>
  </si>
  <si>
    <t>Total Pins Bowled:</t>
  </si>
  <si>
    <t>Field Ave::</t>
  </si>
  <si>
    <t>Indiv_Combined_Scores_Women</t>
  </si>
  <si>
    <t>B13:M188</t>
  </si>
  <si>
    <t>K13:K188</t>
  </si>
  <si>
    <t>B13:B188</t>
  </si>
  <si>
    <t>David Smalls</t>
  </si>
  <si>
    <t xml:space="preserve">Aquinas College V </t>
  </si>
  <si>
    <t xml:space="preserve"> V </t>
  </si>
  <si>
    <t xml:space="preserve">Cleary University V </t>
  </si>
  <si>
    <t xml:space="preserve">Concordia University V </t>
  </si>
  <si>
    <t xml:space="preserve">Cornerstone University V </t>
  </si>
  <si>
    <t xml:space="preserve">Indiana Institute Of Technology V </t>
  </si>
  <si>
    <t xml:space="preserve">Lawrence Technological University V </t>
  </si>
  <si>
    <t xml:space="preserve">Lourdes University V </t>
  </si>
  <si>
    <t xml:space="preserve">Madonna University V </t>
  </si>
  <si>
    <t xml:space="preserve">Michigan-Dearborn V </t>
  </si>
  <si>
    <t xml:space="preserve">Mount Vernon Nazarene University V </t>
  </si>
  <si>
    <t xml:space="preserve">Rochester University V </t>
  </si>
  <si>
    <t xml:space="preserve">Siena Heights University V </t>
  </si>
  <si>
    <t xml:space="preserve">Concordia University JV1 </t>
  </si>
  <si>
    <t xml:space="preserve"> JV1 </t>
  </si>
  <si>
    <t xml:space="preserve">Lawrence Technological University JV1 </t>
  </si>
  <si>
    <t xml:space="preserve">Madonna University JV1 </t>
  </si>
  <si>
    <t xml:space="preserve">Rochester University JV1 </t>
  </si>
  <si>
    <t xml:space="preserve">Aquinas College JV1 </t>
  </si>
  <si>
    <t xml:space="preserve">Cornerstone University JV1 </t>
  </si>
  <si>
    <t xml:space="preserve">Indiana Institute Of Technology JV1 </t>
  </si>
  <si>
    <t xml:space="preserve">Indiana Institute Of Technology JV2 </t>
  </si>
  <si>
    <t xml:space="preserve"> JV2 </t>
  </si>
  <si>
    <t xml:space="preserve">Lawrence Technological University JV2 </t>
  </si>
  <si>
    <t xml:space="preserve">Siena Heights University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</si>
</sst>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/>
    <xf numFmtId="0" fontId="20" fillId="0" borderId="0" xfId="0" applyFont="1"/>
    <xf numFmtId="0" fontId="22" fillId="0" borderId="0" xfId="0" applyFont="1" applyAlignment="1">
      <alignment horizontal="center" vertical="center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9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22" fillId="0" borderId="0" xfId="0" applyFont="1"/>
    <xf numFmtId="0" fontId="2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="85" zoomScaleNormal="85" workbookViewId="0">
      <pane xSplit="1" ySplit="10" topLeftCell="B128" activePane="bottomRight" state="frozen"/>
      <selection pane="topRight" activeCell="B1" sqref="B1"/>
      <selection pane="bottomLeft" activeCell="A10" sqref="A10"/>
      <selection pane="bottomRight" activeCell="E137" sqref="E137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12.33203125" style="1" hidden="1" customWidth="1"/>
    <col min="15" max="26" width="9" style="1" customWidth="1"/>
    <col min="27" max="27" width="8.88671875" style="1" customWidth="1"/>
    <col min="28" max="28" width="0.109375" style="1" hidden="1" customWidth="1"/>
    <col min="29" max="29" width="0.332031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H1" s="6"/>
      <c r="AI1" s="6"/>
    </row>
    <row r="2" spans="1:54" s="4" customFormat="1" ht="16.2" customHeight="1" x14ac:dyDescent="0.3">
      <c r="H2" s="7"/>
      <c r="J2" s="7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92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2" customHeight="1" x14ac:dyDescent="0.3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28</v>
      </c>
      <c r="E11" s="1" t="s">
        <v>29</v>
      </c>
      <c r="F11" s="23" t="s">
        <v>14</v>
      </c>
      <c r="G11" s="24"/>
      <c r="H11" s="25">
        <v>4117</v>
      </c>
      <c r="I11" s="24"/>
      <c r="J11" s="25" t="b">
        <v>0</v>
      </c>
      <c r="K11" s="19"/>
      <c r="L11" s="26"/>
      <c r="M11" s="27"/>
      <c r="AB11" s="13" t="str">
        <f t="array" ref="AB11">IFERROR(INDEX(B11:B25, SMALL(IF("V"=F11:F25, ROW(F11:F25)-MIN(ROW(F11:F25))+1, ""), ROW() -10 )), "")</f>
        <v>Aquinas College</v>
      </c>
      <c r="AC11" s="13">
        <f t="array" ref="AC11">IFERROR(INDEX(C11:C25, SMALL(IF("V"=F11:F25, ROW(F11:F25)-MIN(ROW(F11:F25))+1, ""), ROW() -10 )), "")</f>
        <v>0</v>
      </c>
      <c r="AD11" s="13" t="str">
        <f t="array" ref="AD11">IFERROR(INDEX(D11:D25, SMALL(IF("V"=F11:F25, ROW(F11:F25)-MIN(ROW(F11:F25))+1, ""), ROW() -10 )), "")</f>
        <v>8568-362557</v>
      </c>
      <c r="AE11" s="13" t="str">
        <f t="array" ref="AE11">IFERROR(INDEX(E11:E25, SMALL(IF("V"=F11:F25, ROW(F11:F25)-MIN(ROW(F11:F25))+1, ""), ROW() -10 )), "")</f>
        <v>Abery Thomas</v>
      </c>
      <c r="AF11" s="13" t="str">
        <f t="array" ref="AF11">IFERROR(INDEX(B11:B25, SMALL(IF(ISNUMBER(SEARCH("JV1",F11:F25)), ROW(F11:F25)-MIN(ROW(F11:F25))+1, ""), ROW() -10 )), "")</f>
        <v>Aquinas College</v>
      </c>
      <c r="AG11" s="13">
        <f t="array" ref="AG11">IFERROR(INDEX(C11:C25, SMALL(IF(ISNUMBER(SEARCH("JV1",F11:F25)), ROW(F11:F25)-MIN(ROW(F11:F25))+1, ""), ROW() -10 )), "")</f>
        <v>0</v>
      </c>
      <c r="AH11" s="13" t="str">
        <f t="array" ref="AH11">IFERROR(INDEX(D11:D25, SMALL(IF(ISNUMBER(SEARCH("JV1",F11:F25)), ROW(F11:F25)-MIN(ROW(F11:F25))+1, ""), ROW() -10 )), "")</f>
        <v>19-34469</v>
      </c>
      <c r="AI11" s="13" t="str">
        <f t="array" ref="AI11">IFERROR(INDEX(E11:E25, SMALL(IF(ISNUMBER(SEARCH("JV1",F11:F25)), ROW(F11:F25)-MIN(ROW(F11:F25))+1, ""), ROW() -10 )), "")</f>
        <v>Brendan Madej</v>
      </c>
      <c r="AJ11" s="13" t="str">
        <f t="array" ref="AJ11">IFERROR(INDEX(B11:B25, SMALL(IF(ISNUMBER(SEARCH("JV2",F11:F25)), ROW(F11:F25)-MIN(ROW(F11:F25))+1, ""), ROW() -10 )), "")</f>
        <v/>
      </c>
      <c r="AK11" s="13" t="str">
        <f t="array" ref="AK11">IFERROR(INDEX(C11:C25, SMALL(IF(ISNUMBER(SEARCH("JV2",F11:F25)), ROW(F11:F25)-MIN(ROW(F11:F25))+1, ""), ROW() -10 )), "")</f>
        <v/>
      </c>
      <c r="AL11" s="13" t="str">
        <f t="array" ref="AL11">IFERROR(INDEX(D11:D25, SMALL(IF(ISNUMBER(SEARCH("JV2",F11:F25)), ROW(F11:F25)-MIN(ROW(F11:F25))+1, ""), ROW() -10 )), "")</f>
        <v/>
      </c>
      <c r="AM11" s="13" t="str">
        <f t="array" ref="AM11">IFERROR(INDEX(E11:E25, SMALL(IF(ISNUMBER(SEARCH("JV2",F11:F25)), ROW(F11:F25)-MIN(ROW(F11:F25))+1,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31</v>
      </c>
      <c r="E12" s="1" t="s">
        <v>32</v>
      </c>
      <c r="F12" s="23" t="s">
        <v>30</v>
      </c>
      <c r="G12" s="24"/>
      <c r="H12" s="25">
        <v>4117</v>
      </c>
      <c r="I12" s="24"/>
      <c r="J12" s="25" t="b">
        <v>0</v>
      </c>
      <c r="K12" s="19"/>
      <c r="L12" s="26"/>
      <c r="M12" s="27"/>
      <c r="AB12" s="13" t="str">
        <f t="array" ref="AB12">IFERROR(INDEX(B11:B25, SMALL(IF("V"=F11:F25, ROW(F11:F25)-MIN(ROW(F11:F25))+1, ""), ROW() -10 )), "")</f>
        <v>Aquinas College</v>
      </c>
      <c r="AC12" s="13">
        <f t="array" ref="AC12">IFERROR(INDEX(C11:C25, SMALL(IF("V"=F11:F25, ROW(F11:F25)-MIN(ROW(F11:F25))+1, ""), ROW() -10 )), "")</f>
        <v>0</v>
      </c>
      <c r="AD12" s="13" t="str">
        <f t="array" ref="AD12">IFERROR(INDEX(D11:D25, SMALL(IF("V"=F11:F25, ROW(F11:F25)-MIN(ROW(F11:F25))+1, ""), ROW() -10 )), "")</f>
        <v>11-96766</v>
      </c>
      <c r="AE12" s="13" t="str">
        <f t="array" ref="AE12">IFERROR(INDEX(E11:E25, SMALL(IF("V"=F11:F25, ROW(F11:F25)-MIN(ROW(F11:F25))+1, ""), ROW() -10 )), "")</f>
        <v>Dylan Vermilyea</v>
      </c>
      <c r="AF12" s="13" t="str">
        <f t="array" ref="AF12">IFERROR(INDEX(B11:B25, SMALL(IF(ISNUMBER(SEARCH("JV1",F11:F25)), ROW(F11:F25)-MIN(ROW(F11:F25))+1, ""), ROW() -10 )), "")</f>
        <v>Aquinas College</v>
      </c>
      <c r="AG12" s="13">
        <f t="array" ref="AG12">IFERROR(INDEX(C11:C25, SMALL(IF(ISNUMBER(SEARCH("JV1",F11:F25)), ROW(F11:F25)-MIN(ROW(F11:F25))+1, ""), ROW() -10 )), "")</f>
        <v>0</v>
      </c>
      <c r="AH12" s="13" t="str">
        <f t="array" ref="AH12">IFERROR(INDEX(D11:D25, SMALL(IF(ISNUMBER(SEARCH("JV1",F11:F25)), ROW(F11:F25)-MIN(ROW(F11:F25))+1, ""), ROW() -10 )), "")</f>
        <v>11-520072</v>
      </c>
      <c r="AI12" s="13" t="str">
        <f t="array" ref="AI12">IFERROR(INDEX(E11:E25, SMALL(IF(ISNUMBER(SEARCH("JV1",F11:F25)), ROW(F11:F25)-MIN(ROW(F11:F25))+1, ""), ROW() -10 )), "")</f>
        <v>Greyson White</v>
      </c>
      <c r="AJ12" s="13" t="str">
        <f t="array" ref="AJ12">IFERROR(INDEX(B11:B25, SMALL(IF(ISNUMBER(SEARCH("JV2",F11:F25)), ROW(F11:F25)-MIN(ROW(F11:F25))+1, ""), ROW() -10 )), "")</f>
        <v/>
      </c>
      <c r="AK12" s="13" t="str">
        <f t="array" ref="AK12">IFERROR(INDEX(C11:C25, SMALL(IF(ISNUMBER(SEARCH("JV2",F11:F25)), ROW(F11:F25)-MIN(ROW(F11:F25))+1, ""), ROW() -10 )), "")</f>
        <v/>
      </c>
      <c r="AL12" s="13" t="str">
        <f t="array" ref="AL12">IFERROR(INDEX(D11:D25, SMALL(IF(ISNUMBER(SEARCH("JV2",F11:F25)), ROW(F11:F25)-MIN(ROW(F11:F25))+1, ""), ROW() -10 )), "")</f>
        <v/>
      </c>
      <c r="AM12" s="13" t="str">
        <f t="array" ref="AM12">IFERROR(INDEX(E11:E25, SMALL(IF(ISNUMBER(SEARCH("JV2",F11:F25)), ROW(F11:F25)-MIN(ROW(F11:F25))+1,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33</v>
      </c>
      <c r="E13" s="1" t="s">
        <v>34</v>
      </c>
      <c r="F13" s="23" t="s">
        <v>17</v>
      </c>
      <c r="G13" s="24"/>
      <c r="H13" s="25">
        <v>4117</v>
      </c>
      <c r="I13" s="24"/>
      <c r="J13" s="25" t="b">
        <v>0</v>
      </c>
      <c r="K13" s="19"/>
      <c r="L13" s="26"/>
      <c r="M13" s="27"/>
      <c r="AB13" s="13" t="str">
        <f t="array" ref="AB13">IFERROR(INDEX(B11:B25, SMALL(IF("V"=F11:F25, ROW(F11:F25)-MIN(ROW(F11:F25))+1, ""), ROW() -10 )), "")</f>
        <v>Aquinas College</v>
      </c>
      <c r="AC13" s="13">
        <f t="array" ref="AC13">IFERROR(INDEX(C11:C25, SMALL(IF("V"=F11:F25, ROW(F11:F25)-MIN(ROW(F11:F25))+1, ""), ROW() -10 )), "")</f>
        <v>0</v>
      </c>
      <c r="AD13" s="13" t="str">
        <f t="array" ref="AD13">IFERROR(INDEX(D11:D25, SMALL(IF("V"=F11:F25, ROW(F11:F25)-MIN(ROW(F11:F25))+1, ""), ROW() -10 )), "")</f>
        <v>16-125022</v>
      </c>
      <c r="AE13" s="13" t="str">
        <f t="array" ref="AE13">IFERROR(INDEX(E11:E25, SMALL(IF("V"=F11:F25, ROW(F11:F25)-MIN(ROW(F11:F25))+1, ""), ROW() -10 )), "")</f>
        <v>Jack Wicker</v>
      </c>
      <c r="AF13" s="13" t="str">
        <f t="array" ref="AF13">IFERROR(INDEX(B11:B25, SMALL(IF(ISNUMBER(SEARCH("JV1",F11:F25)), ROW(F11:F25)-MIN(ROW(F11:F25))+1, ""), ROW() -10 )), "")</f>
        <v>Aquinas College</v>
      </c>
      <c r="AG13" s="13">
        <f t="array" ref="AG13">IFERROR(INDEX(C11:C25, SMALL(IF(ISNUMBER(SEARCH("JV1",F11:F25)), ROW(F11:F25)-MIN(ROW(F11:F25))+1, ""), ROW() -10 )), "")</f>
        <v>0</v>
      </c>
      <c r="AH13" s="13" t="str">
        <f t="array" ref="AH13">IFERROR(INDEX(D11:D25, SMALL(IF(ISNUMBER(SEARCH("JV1",F11:F25)), ROW(F11:F25)-MIN(ROW(F11:F25))+1, ""), ROW() -10 )), "")</f>
        <v>19-84855</v>
      </c>
      <c r="AI13" s="13" t="str">
        <f t="array" ref="AI13">IFERROR(INDEX(E11:E25, SMALL(IF(ISNUMBER(SEARCH("JV1",F11:F25)), ROW(F11:F25)-MIN(ROW(F11:F25))+1, ""), ROW() -10 )), "")</f>
        <v>Ian Carmichael</v>
      </c>
      <c r="AJ13" s="13" t="str">
        <f t="array" ref="AJ13">IFERROR(INDEX(B11:B25, SMALL(IF(ISNUMBER(SEARCH("JV2",F11:F25)), ROW(F11:F25)-MIN(ROW(F11:F25))+1, ""), ROW() -10 )), "")</f>
        <v/>
      </c>
      <c r="AK13" s="13" t="str">
        <f t="array" ref="AK13">IFERROR(INDEX(C11:C25, SMALL(IF(ISNUMBER(SEARCH("JV2",F11:F25)), ROW(F11:F25)-MIN(ROW(F11:F25))+1, ""), ROW() -10 )), "")</f>
        <v/>
      </c>
      <c r="AL13" s="13" t="str">
        <f t="array" ref="AL13">IFERROR(INDEX(D11:D25, SMALL(IF(ISNUMBER(SEARCH("JV2",F11:F25)), ROW(F11:F25)-MIN(ROW(F11:F25))+1, ""), ROW() -10 )), "")</f>
        <v/>
      </c>
      <c r="AM13" s="13" t="str">
        <f t="array" ref="AM13">IFERROR(INDEX(E11:E25, SMALL(IF(ISNUMBER(SEARCH("JV2",F11:F25)), ROW(F11:F25)-MIN(ROW(F11:F25))+1,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35</v>
      </c>
      <c r="E14" s="1" t="s">
        <v>36</v>
      </c>
      <c r="F14" s="23" t="s">
        <v>30</v>
      </c>
      <c r="G14" s="24"/>
      <c r="H14" s="25">
        <v>4117</v>
      </c>
      <c r="I14" s="24"/>
      <c r="J14" s="25" t="b">
        <v>0</v>
      </c>
      <c r="K14" s="19"/>
      <c r="L14" s="26"/>
      <c r="M14" s="27"/>
      <c r="AB14" s="13" t="str">
        <f t="array" ref="AB14">IFERROR(INDEX(B11:B25, SMALL(IF("V"=F11:F25, ROW(F11:F25)-MIN(ROW(F11:F25))+1, ""), ROW() -10 )), "")</f>
        <v>Aquinas College</v>
      </c>
      <c r="AC14" s="13">
        <f t="array" ref="AC14">IFERROR(INDEX(C11:C25, SMALL(IF("V"=F11:F25, ROW(F11:F25)-MIN(ROW(F11:F25))+1, ""), ROW() -10 )), "")</f>
        <v>0</v>
      </c>
      <c r="AD14" s="13" t="str">
        <f t="array" ref="AD14">IFERROR(INDEX(D11:D25, SMALL(IF("V"=F11:F25, ROW(F11:F25)-MIN(ROW(F11:F25))+1, ""), ROW() -10 )), "")</f>
        <v>17-57270</v>
      </c>
      <c r="AE14" s="13" t="str">
        <f t="array" ref="AE14">IFERROR(INDEX(E11:E25, SMALL(IF("V"=F11:F25, ROW(F11:F25)-MIN(ROW(F11:F25))+1, ""), ROW() -10 )), "")</f>
        <v>Joshua Boersma</v>
      </c>
      <c r="AF14" s="13" t="str">
        <f t="array" ref="AF14">IFERROR(INDEX(B11:B25, SMALL(IF(ISNUMBER(SEARCH("JV1",F11:F25)), ROW(F11:F25)-MIN(ROW(F11:F25))+1, ""), ROW() -10 )), "")</f>
        <v>Aquinas College</v>
      </c>
      <c r="AG14" s="13">
        <f t="array" ref="AG14">IFERROR(INDEX(C11:C25, SMALL(IF(ISNUMBER(SEARCH("JV1",F11:F25)), ROW(F11:F25)-MIN(ROW(F11:F25))+1, ""), ROW() -10 )), "")</f>
        <v>0</v>
      </c>
      <c r="AH14" s="13" t="str">
        <f t="array" ref="AH14">IFERROR(INDEX(D11:D25, SMALL(IF(ISNUMBER(SEARCH("JV1",F11:F25)), ROW(F11:F25)-MIN(ROW(F11:F25))+1, ""), ROW() -10 )), "")</f>
        <v>16-155185</v>
      </c>
      <c r="AI14" s="13" t="str">
        <f t="array" ref="AI14">IFERROR(INDEX(E11:E25, SMALL(IF(ISNUMBER(SEARCH("JV1",F11:F25)), ROW(F11:F25)-MIN(ROW(F11:F25))+1, ""), ROW() -10 )), "")</f>
        <v>Kyle Cameon</v>
      </c>
      <c r="AJ14" s="13" t="str">
        <f t="array" ref="AJ14">IFERROR(INDEX(B11:B25, SMALL(IF(ISNUMBER(SEARCH("JV2",F11:F25)), ROW(F11:F25)-MIN(ROW(F11:F25))+1, ""), ROW() -10 )), "")</f>
        <v/>
      </c>
      <c r="AK14" s="13" t="str">
        <f t="array" ref="AK14">IFERROR(INDEX(C11:C25, SMALL(IF(ISNUMBER(SEARCH("JV2",F11:F25)), ROW(F11:F25)-MIN(ROW(F11:F25))+1, ""), ROW() -10 )), "")</f>
        <v/>
      </c>
      <c r="AL14" s="13" t="str">
        <f t="array" ref="AL14">IFERROR(INDEX(D11:D25, SMALL(IF(ISNUMBER(SEARCH("JV2",F11:F25)), ROW(F11:F25)-MIN(ROW(F11:F25))+1, ""), ROW() -10 )), "")</f>
        <v/>
      </c>
      <c r="AM14" s="13" t="str">
        <f t="array" ref="AM14">IFERROR(INDEX(E11:E25, SMALL(IF(ISNUMBER(SEARCH("JV2",F11:F25)), ROW(F11:F25)-MIN(ROW(F11:F25))+1,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37</v>
      </c>
      <c r="E15" s="1" t="s">
        <v>38</v>
      </c>
      <c r="F15" s="23" t="s">
        <v>14</v>
      </c>
      <c r="G15" s="24"/>
      <c r="H15" s="25">
        <v>4117</v>
      </c>
      <c r="I15" s="24"/>
      <c r="J15" s="25" t="b">
        <v>0</v>
      </c>
      <c r="K15" s="19"/>
      <c r="L15" s="26"/>
      <c r="M15" s="27"/>
      <c r="AB15" s="13" t="str">
        <f t="array" ref="AB15">IFERROR(INDEX(B11:B25, SMALL(IF("V"=F11:F25, ROW(F11:F25)-MIN(ROW(F11:F25))+1, ""), ROW() -10 )), "")</f>
        <v>Aquinas College</v>
      </c>
      <c r="AC15" s="13">
        <f t="array" ref="AC15">IFERROR(INDEX(C11:C25, SMALL(IF("V"=F11:F25, ROW(F11:F25)-MIN(ROW(F11:F25))+1, ""), ROW() -10 )), "")</f>
        <v>0</v>
      </c>
      <c r="AD15" s="13" t="str">
        <f t="array" ref="AD15">IFERROR(INDEX(D11:D25, SMALL(IF("V"=F11:F25, ROW(F11:F25)-MIN(ROW(F11:F25))+1, ""), ROW() -10 )), "")</f>
        <v>16-125016</v>
      </c>
      <c r="AE15" s="13" t="str">
        <f t="array" ref="AE15">IFERROR(INDEX(E11:E25, SMALL(IF("V"=F11:F25, ROW(F11:F25)-MIN(ROW(F11:F25))+1, ""), ROW() -10 )), "")</f>
        <v>Michael Deming</v>
      </c>
      <c r="AF15" s="13" t="str">
        <f t="array" ref="AF15">IFERROR(INDEX(B11:B25, SMALL(IF(ISNUMBER(SEARCH("JV1",F11:F25)), ROW(F11:F25)-MIN(ROW(F11:F25))+1, ""), ROW() -10 )), "")</f>
        <v>Aquinas College</v>
      </c>
      <c r="AG15" s="13">
        <f t="array" ref="AG15">IFERROR(INDEX(C11:C25, SMALL(IF(ISNUMBER(SEARCH("JV1",F11:F25)), ROW(F11:F25)-MIN(ROW(F11:F25))+1, ""), ROW() -10 )), "")</f>
        <v>0</v>
      </c>
      <c r="AH15" s="13" t="str">
        <f t="array" ref="AH15">IFERROR(INDEX(D11:D25, SMALL(IF(ISNUMBER(SEARCH("JV1",F11:F25)), ROW(F11:F25)-MIN(ROW(F11:F25))+1, ""), ROW() -10 )), "")</f>
        <v>18-85923</v>
      </c>
      <c r="AI15" s="13" t="str">
        <f t="array" ref="AI15">IFERROR(INDEX(E11:E25, SMALL(IF(ISNUMBER(SEARCH("JV1",F11:F25)), ROW(F11:F25)-MIN(ROW(F11:F25))+1, ""), ROW() -10 )), "")</f>
        <v>Mark Musgrave</v>
      </c>
      <c r="AJ15" s="13" t="str">
        <f t="array" ref="AJ15">IFERROR(INDEX(B11:B25, SMALL(IF(ISNUMBER(SEARCH("JV2",F11:F25)), ROW(F11:F25)-MIN(ROW(F11:F25))+1, ""), ROW() -10 )), "")</f>
        <v/>
      </c>
      <c r="AK15" s="13" t="str">
        <f t="array" ref="AK15">IFERROR(INDEX(C11:C25, SMALL(IF(ISNUMBER(SEARCH("JV2",F11:F25)), ROW(F11:F25)-MIN(ROW(F11:F25))+1, ""), ROW() -10 )), "")</f>
        <v/>
      </c>
      <c r="AL15" s="13" t="str">
        <f t="array" ref="AL15">IFERROR(INDEX(D11:D25, SMALL(IF(ISNUMBER(SEARCH("JV2",F11:F25)), ROW(F11:F25)-MIN(ROW(F11:F25))+1, ""), ROW() -10 )), "")</f>
        <v/>
      </c>
      <c r="AM15" s="13" t="str">
        <f t="array" ref="AM15">IFERROR(INDEX(E11:E25, SMALL(IF(ISNUMBER(SEARCH("JV2",F11:F25)), ROW(F11:F25)-MIN(ROW(F11:F25))+1,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39</v>
      </c>
      <c r="E16" s="1" t="s">
        <v>40</v>
      </c>
      <c r="F16" s="23" t="s">
        <v>17</v>
      </c>
      <c r="G16" s="24"/>
      <c r="H16" s="25">
        <v>4117</v>
      </c>
      <c r="I16" s="24"/>
      <c r="J16" s="25" t="b">
        <v>0</v>
      </c>
      <c r="K16" s="19"/>
      <c r="L16" s="26"/>
      <c r="M16" s="27"/>
      <c r="AB16" s="13" t="str">
        <f t="array" ref="AB16">IFERROR(INDEX(B11:B25, SMALL(IF("V"=F11:F25, ROW(F11:F25)-MIN(ROW(F11:F25))+1, ""), ROW() -10 )), "")</f>
        <v>Aquinas College</v>
      </c>
      <c r="AC16" s="13">
        <f t="array" ref="AC16">IFERROR(INDEX(C11:C25, SMALL(IF("V"=F11:F25, ROW(F11:F25)-MIN(ROW(F11:F25))+1, ""), ROW() -10 )), "")</f>
        <v>0</v>
      </c>
      <c r="AD16" s="13" t="str">
        <f t="array" ref="AD16">IFERROR(INDEX(D11:D25, SMALL(IF("V"=F11:F25, ROW(F11:F25)-MIN(ROW(F11:F25))+1, ""), ROW() -10 )), "")</f>
        <v>11-554587</v>
      </c>
      <c r="AE16" s="13" t="str">
        <f t="array" ref="AE16">IFERROR(INDEX(E11:E25, SMALL(IF("V"=F11:F25, ROW(F11:F25)-MIN(ROW(F11:F25))+1, ""), ROW() -10 )), "")</f>
        <v>Tony Deluccia</v>
      </c>
      <c r="AF16" s="13" t="str">
        <f t="array" ref="AF16">IFERROR(INDEX(B11:B25, SMALL(IF(ISNUMBER(SEARCH("JV1",F11:F25)), ROW(F11:F25)-MIN(ROW(F11:F25))+1, ""), ROW() -10 )), "")</f>
        <v>Aquinas College</v>
      </c>
      <c r="AG16" s="13">
        <f t="array" ref="AG16">IFERROR(INDEX(C11:C25, SMALL(IF(ISNUMBER(SEARCH("JV1",F11:F25)), ROW(F11:F25)-MIN(ROW(F11:F25))+1, ""), ROW() -10 )), "")</f>
        <v>0</v>
      </c>
      <c r="AH16" s="13" t="str">
        <f t="array" ref="AH16">IFERROR(INDEX(D11:D25, SMALL(IF(ISNUMBER(SEARCH("JV1",F11:F25)), ROW(F11:F25)-MIN(ROW(F11:F25))+1, ""), ROW() -10 )), "")</f>
        <v>22-7517</v>
      </c>
      <c r="AI16" s="13" t="str">
        <f t="array" ref="AI16">IFERROR(INDEX(E11:E25, SMALL(IF(ISNUMBER(SEARCH("JV1",F11:F25)), ROW(F11:F25)-MIN(ROW(F11:F25))+1, ""), ROW() -10 )), "")</f>
        <v>Nathan Kozminski</v>
      </c>
      <c r="AJ16" s="13" t="str">
        <f t="array" ref="AJ16">IFERROR(INDEX(B11:B25, SMALL(IF(ISNUMBER(SEARCH("JV2",F11:F25)), ROW(F11:F25)-MIN(ROW(F11:F25))+1, ""), ROW() -10 )), "")</f>
        <v/>
      </c>
      <c r="AK16" s="13" t="str">
        <f t="array" ref="AK16">IFERROR(INDEX(C11:C25, SMALL(IF(ISNUMBER(SEARCH("JV2",F11:F25)), ROW(F11:F25)-MIN(ROW(F11:F25))+1, ""), ROW() -10 )), "")</f>
        <v/>
      </c>
      <c r="AL16" s="13" t="str">
        <f t="array" ref="AL16">IFERROR(INDEX(D11:D25, SMALL(IF(ISNUMBER(SEARCH("JV2",F11:F25)), ROW(F11:F25)-MIN(ROW(F11:F25))+1, ""), ROW() -10 )), "")</f>
        <v/>
      </c>
      <c r="AM16" s="13" t="str">
        <f t="array" ref="AM16">IFERROR(INDEX(E11:E25, SMALL(IF(ISNUMBER(SEARCH("JV2",F11:F25)), ROW(F11:F25)-MIN(ROW(F11:F25))+1,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41</v>
      </c>
      <c r="E17" s="1" t="s">
        <v>42</v>
      </c>
      <c r="F17" s="23" t="s">
        <v>17</v>
      </c>
      <c r="G17" s="24"/>
      <c r="H17" s="25">
        <v>4117</v>
      </c>
      <c r="I17" s="24"/>
      <c r="J17" s="25" t="b">
        <v>0</v>
      </c>
      <c r="K17" s="19"/>
      <c r="L17" s="26"/>
      <c r="M17" s="27"/>
      <c r="AB17" s="13" t="str">
        <f t="array" ref="AB17">IFERROR(INDEX(B11:B25, SMALL(IF("V"=F11:F25, ROW(F11:F25)-MIN(ROW(F11:F25))+1, ""), ROW() -10 )), "")</f>
        <v/>
      </c>
      <c r="AC17" s="13" t="str">
        <f t="array" ref="AC17">IFERROR(INDEX(C11:C25, SMALL(IF("V"=F11:F25, ROW(F11:F25)-MIN(ROW(F11:F25))+1, ""), ROW() -10 )), "")</f>
        <v/>
      </c>
      <c r="AD17" s="13" t="str">
        <f t="array" ref="AD17">IFERROR(INDEX(D11:D25, SMALL(IF("V"=F11:F25, ROW(F11:F25)-MIN(ROW(F11:F25))+1, ""), ROW() -10 )), "")</f>
        <v/>
      </c>
      <c r="AE17" s="13" t="str">
        <f t="array" ref="AE17">IFERROR(INDEX(E11:E25, SMALL(IF("V"=F11:F25, ROW(F11:F25)-MIN(ROW(F11:F25))+1, ""), ROW() -10 )), "")</f>
        <v/>
      </c>
      <c r="AF17" s="13" t="str">
        <f t="array" ref="AF17">IFERROR(INDEX(B11:B25, SMALL(IF(ISNUMBER(SEARCH("JV1",F11:F25)), ROW(F11:F25)-MIN(ROW(F11:F25))+1, ""), ROW() -10 )), "")</f>
        <v/>
      </c>
      <c r="AG17" s="13" t="str">
        <f t="array" ref="AG17">IFERROR(INDEX(C11:C25, SMALL(IF(ISNUMBER(SEARCH("JV1",F11:F25)), ROW(F11:F25)-MIN(ROW(F11:F25))+1, ""), ROW() -10 )), "")</f>
        <v/>
      </c>
      <c r="AH17" s="13" t="str">
        <f t="array" ref="AH17">IFERROR(INDEX(D11:D25, SMALL(IF(ISNUMBER(SEARCH("JV1",F11:F25)), ROW(F11:F25)-MIN(ROW(F11:F25))+1, ""), ROW() -10 )), "")</f>
        <v/>
      </c>
      <c r="AI17" s="13" t="str">
        <f t="array" ref="AI17">IFERROR(INDEX(E11:E25, SMALL(IF(ISNUMBER(SEARCH("JV1",F11:F25)), ROW(F11:F25)-MIN(ROW(F11:F25))+1, ""), ROW() -10 )), "")</f>
        <v/>
      </c>
      <c r="AJ17" s="13" t="str">
        <f t="array" ref="AJ17">IFERROR(INDEX(B11:B25, SMALL(IF(ISNUMBER(SEARCH("JV2",F11:F25)), ROW(F11:F25)-MIN(ROW(F11:F25))+1, ""), ROW() -10 )), "")</f>
        <v/>
      </c>
      <c r="AK17" s="13" t="str">
        <f t="array" ref="AK17">IFERROR(INDEX(C11:C25, SMALL(IF(ISNUMBER(SEARCH("JV2",F11:F25)), ROW(F11:F25)-MIN(ROW(F11:F25))+1, ""), ROW() -10 )), "")</f>
        <v/>
      </c>
      <c r="AL17" s="13" t="str">
        <f t="array" ref="AL17">IFERROR(INDEX(D11:D25, SMALL(IF(ISNUMBER(SEARCH("JV2",F11:F25)), ROW(F11:F25)-MIN(ROW(F11:F25))+1, ""), ROW() -10 )), "")</f>
        <v/>
      </c>
      <c r="AM17" s="13" t="str">
        <f t="array" ref="AM17">IFERROR(INDEX(E11:E25, SMALL(IF(ISNUMBER(SEARCH("JV2",F11:F25)), ROW(F11:F25)-MIN(ROW(F11:F25))+1,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43</v>
      </c>
      <c r="E18" s="1" t="s">
        <v>44</v>
      </c>
      <c r="F18" s="23" t="s">
        <v>14</v>
      </c>
      <c r="G18" s="24"/>
      <c r="H18" s="25">
        <v>4117</v>
      </c>
      <c r="I18" s="24"/>
      <c r="J18" s="25" t="b">
        <v>0</v>
      </c>
      <c r="K18" s="19"/>
      <c r="L18" s="26"/>
      <c r="M18" s="27"/>
      <c r="AB18" s="13" t="str">
        <f t="array" ref="AB18">IFERROR(INDEX(B11:B25, SMALL(IF("V"=F11:F25, ROW(F11:F25)-MIN(ROW(F11:F25))+1, ""), ROW() -10 )), "")</f>
        <v/>
      </c>
      <c r="AC18" s="13" t="str">
        <f t="array" ref="AC18">IFERROR(INDEX(C11:C25, SMALL(IF("V"=F11:F25, ROW(F11:F25)-MIN(ROW(F11:F25))+1, ""), ROW() -10 )), "")</f>
        <v/>
      </c>
      <c r="AD18" s="13" t="str">
        <f t="array" ref="AD18">IFERROR(INDEX(D11:D25, SMALL(IF("V"=F11:F25, ROW(F11:F25)-MIN(ROW(F11:F25))+1, ""), ROW() -10 )), "")</f>
        <v/>
      </c>
      <c r="AE18" s="13" t="str">
        <f t="array" ref="AE18">IFERROR(INDEX(E11:E25, SMALL(IF("V"=F11:F25, ROW(F11:F25)-MIN(ROW(F11:F25))+1, ""), ROW() -10 )), "")</f>
        <v/>
      </c>
      <c r="AF18" s="13" t="str">
        <f t="array" ref="AF18">IFERROR(INDEX(B11:B25, SMALL(IF(ISNUMBER(SEARCH("JV1",F11:F25)), ROW(F11:F25)-MIN(ROW(F11:F25))+1, ""), ROW() -10 )), "")</f>
        <v/>
      </c>
      <c r="AG18" s="13" t="str">
        <f t="array" ref="AG18">IFERROR(INDEX(C11:C25, SMALL(IF(ISNUMBER(SEARCH("JV1",F11:F25)), ROW(F11:F25)-MIN(ROW(F11:F25))+1, ""), ROW() -10 )), "")</f>
        <v/>
      </c>
      <c r="AH18" s="13" t="str">
        <f t="array" ref="AH18">IFERROR(INDEX(D11:D25, SMALL(IF(ISNUMBER(SEARCH("JV1",F11:F25)), ROW(F11:F25)-MIN(ROW(F11:F25))+1, ""), ROW() -10 )), "")</f>
        <v/>
      </c>
      <c r="AI18" s="13" t="str">
        <f t="array" ref="AI18">IFERROR(INDEX(E11:E25, SMALL(IF(ISNUMBER(SEARCH("JV1",F11:F25)), ROW(F11:F25)-MIN(ROW(F11:F25))+1, ""), ROW() -10 )), "")</f>
        <v/>
      </c>
      <c r="AJ18" s="13" t="str">
        <f t="array" ref="AJ18">IFERROR(INDEX(B11:B25, SMALL(IF(ISNUMBER(SEARCH("JV2",F11:F25)), ROW(F11:F25)-MIN(ROW(F11:F25))+1, ""), ROW() -10 )), "")</f>
        <v/>
      </c>
      <c r="AK18" s="13" t="str">
        <f t="array" ref="AK18">IFERROR(INDEX(C11:C25, SMALL(IF(ISNUMBER(SEARCH("JV2",F11:F25)), ROW(F11:F25)-MIN(ROW(F11:F25))+1, ""), ROW() -10 )), "")</f>
        <v/>
      </c>
      <c r="AL18" s="13" t="str">
        <f t="array" ref="AL18">IFERROR(INDEX(D11:D25, SMALL(IF(ISNUMBER(SEARCH("JV2",F11:F25)), ROW(F11:F25)-MIN(ROW(F11:F25))+1, ""), ROW() -10 )), "")</f>
        <v/>
      </c>
      <c r="AM18" s="13" t="str">
        <f t="array" ref="AM18">IFERROR(INDEX(E11:E25, SMALL(IF(ISNUMBER(SEARCH("JV2",F11:F25)), ROW(F11:F25)-MIN(ROW(F11:F25))+1,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45</v>
      </c>
      <c r="E19" s="1" t="s">
        <v>46</v>
      </c>
      <c r="F19" s="23" t="s">
        <v>14</v>
      </c>
      <c r="G19" s="24"/>
      <c r="H19" s="25">
        <v>4117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27</v>
      </c>
      <c r="C20" s="1"/>
      <c r="D20" s="22" t="s">
        <v>47</v>
      </c>
      <c r="E20" s="1" t="s">
        <v>48</v>
      </c>
      <c r="F20" s="23" t="s">
        <v>17</v>
      </c>
      <c r="G20" s="24"/>
      <c r="H20" s="25">
        <v>4117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27</v>
      </c>
      <c r="C21" s="1"/>
      <c r="D21" s="22" t="s">
        <v>49</v>
      </c>
      <c r="E21" s="1" t="s">
        <v>50</v>
      </c>
      <c r="F21" s="23" t="s">
        <v>17</v>
      </c>
      <c r="G21" s="24"/>
      <c r="H21" s="25">
        <v>4117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27</v>
      </c>
      <c r="C22" s="1"/>
      <c r="D22" s="22" t="s">
        <v>51</v>
      </c>
      <c r="E22" s="1" t="s">
        <v>52</v>
      </c>
      <c r="F22" s="23" t="s">
        <v>14</v>
      </c>
      <c r="G22" s="24"/>
      <c r="H22" s="25">
        <v>4117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27</v>
      </c>
      <c r="C23" s="1"/>
      <c r="D23" s="22" t="s">
        <v>53</v>
      </c>
      <c r="E23" s="1" t="s">
        <v>54</v>
      </c>
      <c r="F23" s="23" t="s">
        <v>17</v>
      </c>
      <c r="G23" s="24"/>
      <c r="H23" s="25">
        <v>4117</v>
      </c>
      <c r="I23" s="24"/>
      <c r="J23" s="25" t="b">
        <v>0</v>
      </c>
      <c r="K23" s="19"/>
      <c r="L23" s="26"/>
      <c r="M23" s="27"/>
    </row>
    <row r="24" spans="2:39" s="13" customFormat="1" ht="15" customHeight="1" x14ac:dyDescent="0.3">
      <c r="B24" s="21" t="s">
        <v>27</v>
      </c>
      <c r="C24" s="1"/>
      <c r="D24" s="22" t="s">
        <v>55</v>
      </c>
      <c r="E24" s="1" t="s">
        <v>56</v>
      </c>
      <c r="F24" s="23" t="s">
        <v>30</v>
      </c>
      <c r="G24" s="24"/>
      <c r="H24" s="25">
        <v>4117</v>
      </c>
      <c r="I24" s="24"/>
      <c r="J24" s="25" t="b">
        <v>0</v>
      </c>
      <c r="K24" s="19"/>
      <c r="L24" s="26"/>
      <c r="M24" s="27"/>
    </row>
    <row r="25" spans="2:39" s="13" customFormat="1" ht="15" customHeight="1" x14ac:dyDescent="0.3">
      <c r="B25" s="21" t="s">
        <v>27</v>
      </c>
      <c r="C25" s="1"/>
      <c r="D25" s="22" t="s">
        <v>57</v>
      </c>
      <c r="E25" s="1" t="s">
        <v>58</v>
      </c>
      <c r="F25" s="23" t="s">
        <v>14</v>
      </c>
      <c r="G25" s="24"/>
      <c r="H25" s="25">
        <v>4117</v>
      </c>
      <c r="I25" s="24"/>
      <c r="J25" s="25" t="b">
        <v>0</v>
      </c>
      <c r="K25" s="19"/>
      <c r="L25" s="26"/>
      <c r="M25" s="27"/>
    </row>
    <row r="26" spans="2:39" s="13" customFormat="1" ht="15" customHeight="1" x14ac:dyDescent="0.3">
      <c r="B26" s="21" t="s">
        <v>59</v>
      </c>
      <c r="C26" s="1"/>
      <c r="D26" s="22" t="s">
        <v>60</v>
      </c>
      <c r="E26" s="1" t="s">
        <v>61</v>
      </c>
      <c r="F26" s="23" t="s">
        <v>30</v>
      </c>
      <c r="G26" s="24"/>
      <c r="H26" s="25">
        <v>4369</v>
      </c>
      <c r="I26" s="24"/>
      <c r="J26" s="25" t="b">
        <v>0</v>
      </c>
      <c r="K26" s="19"/>
      <c r="L26" s="26"/>
      <c r="M26" s="27"/>
      <c r="AB26" s="13" t="str">
        <f t="array" ref="AB26">IFERROR(INDEX(B26:B39, SMALL(IF("V"=F26:F39, ROW(F26:F39)-MIN(ROW(F26:F39))+1, ""), ROW() -25 )), "")</f>
        <v>Cleary University</v>
      </c>
      <c r="AC26" s="13">
        <f t="array" ref="AC26">IFERROR(INDEX(C26:C39, SMALL(IF("V"=F26:F39, ROW(F26:F39)-MIN(ROW(F26:F39))+1, ""), ROW() -25 )), "")</f>
        <v>0</v>
      </c>
      <c r="AD26" s="13" t="str">
        <f t="array" ref="AD26">IFERROR(INDEX(D26:D39, SMALL(IF("V"=F26:F39, ROW(F26:F39)-MIN(ROW(F26:F39))+1, ""), ROW() -25 )), "")</f>
        <v>20-59228</v>
      </c>
      <c r="AE26" s="13" t="str">
        <f t="array" ref="AE26">IFERROR(INDEX(E26:E39, SMALL(IF("V"=F26:F39, ROW(F26:F39)-MIN(ROW(F26:F39))+1, ""), ROW() -25 )), "")</f>
        <v>Corey Goldsmith</v>
      </c>
      <c r="AF26" s="13" t="str">
        <f t="array" ref="AF26">IFERROR(INDEX(B26:B39, SMALL(IF(ISNUMBER(SEARCH("JV1",F26:F39)), ROW(F26:F39)-MIN(ROW(F26:F39))+1, ""), ROW() -25 )), "")</f>
        <v/>
      </c>
      <c r="AG26" s="13" t="str">
        <f t="array" ref="AG26">IFERROR(INDEX(C26:C39, SMALL(IF(ISNUMBER(SEARCH("JV1",F26:F39)), ROW(F26:F39)-MIN(ROW(F26:F39))+1, ""), ROW() -25 )), "")</f>
        <v/>
      </c>
      <c r="AH26" s="13" t="str">
        <f t="array" ref="AH26">IFERROR(INDEX(D26:D39, SMALL(IF(ISNUMBER(SEARCH("JV1",F26:F39)), ROW(F26:F39)-MIN(ROW(F26:F39))+1, ""), ROW() -25 )), "")</f>
        <v/>
      </c>
      <c r="AI26" s="13" t="str">
        <f t="array" ref="AI26">IFERROR(INDEX(E26:E39, SMALL(IF(ISNUMBER(SEARCH("JV1",F26:F39)), ROW(F26:F39)-MIN(ROW(F26:F39))+1, ""), ROW() -25 )), "")</f>
        <v/>
      </c>
      <c r="AJ26" s="13" t="str">
        <f t="array" ref="AJ26">IFERROR(INDEX(B26:B39, SMALL(IF(ISNUMBER(SEARCH("JV2",F26:F39)), ROW(F26:F39)-MIN(ROW(F26:F39))+1, ""), ROW() -25 )), "")</f>
        <v/>
      </c>
      <c r="AK26" s="13" t="str">
        <f t="array" ref="AK26">IFERROR(INDEX(C26:C39, SMALL(IF(ISNUMBER(SEARCH("JV2",F26:F39)), ROW(F26:F39)-MIN(ROW(F26:F39))+1, ""), ROW() -25 )), "")</f>
        <v/>
      </c>
      <c r="AL26" s="13" t="str">
        <f t="array" ref="AL26">IFERROR(INDEX(D26:D39, SMALL(IF(ISNUMBER(SEARCH("JV2",F26:F39)), ROW(F26:F39)-MIN(ROW(F26:F39))+1, ""), ROW() -25 )), "")</f>
        <v/>
      </c>
      <c r="AM26" s="13" t="str">
        <f t="array" ref="AM26">IFERROR(INDEX(E26:E39, SMALL(IF(ISNUMBER(SEARCH("JV2",F26:F39)), ROW(F26:F39)-MIN(ROW(F26:F39))+1, ""), ROW() -25 )), "")</f>
        <v/>
      </c>
    </row>
    <row r="27" spans="2:39" s="13" customFormat="1" ht="15" customHeight="1" x14ac:dyDescent="0.3">
      <c r="B27" s="21" t="s">
        <v>59</v>
      </c>
      <c r="C27" s="1"/>
      <c r="D27" s="22" t="s">
        <v>62</v>
      </c>
      <c r="E27" s="1" t="s">
        <v>63</v>
      </c>
      <c r="F27" s="23" t="s">
        <v>30</v>
      </c>
      <c r="G27" s="24"/>
      <c r="H27" s="25">
        <v>4369</v>
      </c>
      <c r="I27" s="24"/>
      <c r="J27" s="25" t="b">
        <v>0</v>
      </c>
      <c r="K27" s="19"/>
      <c r="L27" s="26"/>
      <c r="M27" s="27"/>
      <c r="AB27" s="13" t="str">
        <f t="array" ref="AB27">IFERROR(INDEX(B26:B39, SMALL(IF("V"=F26:F39, ROW(F26:F39)-MIN(ROW(F26:F39))+1, ""), ROW() -25 )), "")</f>
        <v>Cleary University</v>
      </c>
      <c r="AC27" s="13">
        <f t="array" ref="AC27">IFERROR(INDEX(C26:C39, SMALL(IF("V"=F26:F39, ROW(F26:F39)-MIN(ROW(F26:F39))+1, ""), ROW() -25 )), "")</f>
        <v>0</v>
      </c>
      <c r="AD27" s="13" t="str">
        <f t="array" ref="AD27">IFERROR(INDEX(D26:D39, SMALL(IF("V"=F26:F39, ROW(F26:F39)-MIN(ROW(F26:F39))+1, ""), ROW() -25 )), "")</f>
        <v>19-23085</v>
      </c>
      <c r="AE27" s="13" t="str">
        <f t="array" ref="AE27">IFERROR(INDEX(E26:E39, SMALL(IF("V"=F26:F39, ROW(F26:F39)-MIN(ROW(F26:F39))+1, ""), ROW() -25 )), "")</f>
        <v>Ethan Parker</v>
      </c>
      <c r="AF27" s="13" t="str">
        <f t="array" ref="AF27">IFERROR(INDEX(B26:B39, SMALL(IF(ISNUMBER(SEARCH("JV1",F26:F39)), ROW(F26:F39)-MIN(ROW(F26:F39))+1, ""), ROW() -25 )), "")</f>
        <v/>
      </c>
      <c r="AG27" s="13" t="str">
        <f t="array" ref="AG27">IFERROR(INDEX(C26:C39, SMALL(IF(ISNUMBER(SEARCH("JV1",F26:F39)), ROW(F26:F39)-MIN(ROW(F26:F39))+1, ""), ROW() -25 )), "")</f>
        <v/>
      </c>
      <c r="AH27" s="13" t="str">
        <f t="array" ref="AH27">IFERROR(INDEX(D26:D39, SMALL(IF(ISNUMBER(SEARCH("JV1",F26:F39)), ROW(F26:F39)-MIN(ROW(F26:F39))+1, ""), ROW() -25 )), "")</f>
        <v/>
      </c>
      <c r="AI27" s="13" t="str">
        <f t="array" ref="AI27">IFERROR(INDEX(E26:E39, SMALL(IF(ISNUMBER(SEARCH("JV1",F26:F39)), ROW(F26:F39)-MIN(ROW(F26:F39))+1, ""), ROW() -25 )), "")</f>
        <v/>
      </c>
      <c r="AJ27" s="13" t="str">
        <f t="array" ref="AJ27">IFERROR(INDEX(B26:B39, SMALL(IF(ISNUMBER(SEARCH("JV2",F26:F39)), ROW(F26:F39)-MIN(ROW(F26:F39))+1, ""), ROW() -25 )), "")</f>
        <v/>
      </c>
      <c r="AK27" s="13" t="str">
        <f t="array" ref="AK27">IFERROR(INDEX(C26:C39, SMALL(IF(ISNUMBER(SEARCH("JV2",F26:F39)), ROW(F26:F39)-MIN(ROW(F26:F39))+1, ""), ROW() -25 )), "")</f>
        <v/>
      </c>
      <c r="AL27" s="13" t="str">
        <f t="array" ref="AL27">IFERROR(INDEX(D26:D39, SMALL(IF(ISNUMBER(SEARCH("JV2",F26:F39)), ROW(F26:F39)-MIN(ROW(F26:F39))+1, ""), ROW() -25 )), "")</f>
        <v/>
      </c>
      <c r="AM27" s="13" t="str">
        <f t="array" ref="AM27">IFERROR(INDEX(E26:E39, SMALL(IF(ISNUMBER(SEARCH("JV2",F26:F39)), ROW(F26:F39)-MIN(ROW(F26:F39))+1, ""), ROW() -25 )), "")</f>
        <v/>
      </c>
    </row>
    <row r="28" spans="2:39" s="13" customFormat="1" ht="15" customHeight="1" x14ac:dyDescent="0.3">
      <c r="B28" s="21" t="s">
        <v>59</v>
      </c>
      <c r="C28" s="1"/>
      <c r="D28" s="22" t="s">
        <v>64</v>
      </c>
      <c r="E28" s="1" t="s">
        <v>65</v>
      </c>
      <c r="F28" s="23" t="s">
        <v>30</v>
      </c>
      <c r="G28" s="24"/>
      <c r="H28" s="25">
        <v>4369</v>
      </c>
      <c r="I28" s="24"/>
      <c r="J28" s="25" t="b">
        <v>0</v>
      </c>
      <c r="K28" s="19"/>
      <c r="L28" s="26"/>
      <c r="M28" s="27"/>
      <c r="AB28" s="13" t="str">
        <f t="array" ref="AB28">IFERROR(INDEX(B26:B39, SMALL(IF("V"=F26:F39, ROW(F26:F39)-MIN(ROW(F26:F39))+1, ""), ROW() -25 )), "")</f>
        <v>Cleary University</v>
      </c>
      <c r="AC28" s="13">
        <f t="array" ref="AC28">IFERROR(INDEX(C26:C39, SMALL(IF("V"=F26:F39, ROW(F26:F39)-MIN(ROW(F26:F39))+1, ""), ROW() -25 )), "")</f>
        <v>0</v>
      </c>
      <c r="AD28" s="13" t="str">
        <f t="array" ref="AD28">IFERROR(INDEX(D26:D39, SMALL(IF("V"=F26:F39, ROW(F26:F39)-MIN(ROW(F26:F39))+1, ""), ROW() -25 )), "")</f>
        <v>16-126458</v>
      </c>
      <c r="AE28" s="13" t="str">
        <f t="array" ref="AE28">IFERROR(INDEX(E26:E39, SMALL(IF("V"=F26:F39, ROW(F26:F39)-MIN(ROW(F26:F39))+1, ""), ROW() -25 )), "")</f>
        <v>Howard Hammond</v>
      </c>
      <c r="AF28" s="13" t="str">
        <f t="array" ref="AF28">IFERROR(INDEX(B26:B39, SMALL(IF(ISNUMBER(SEARCH("JV1",F26:F39)), ROW(F26:F39)-MIN(ROW(F26:F39))+1, ""), ROW() -25 )), "")</f>
        <v/>
      </c>
      <c r="AG28" s="13" t="str">
        <f t="array" ref="AG28">IFERROR(INDEX(C26:C39, SMALL(IF(ISNUMBER(SEARCH("JV1",F26:F39)), ROW(F26:F39)-MIN(ROW(F26:F39))+1, ""), ROW() -25 )), "")</f>
        <v/>
      </c>
      <c r="AH28" s="13" t="str">
        <f t="array" ref="AH28">IFERROR(INDEX(D26:D39, SMALL(IF(ISNUMBER(SEARCH("JV1",F26:F39)), ROW(F26:F39)-MIN(ROW(F26:F39))+1, ""), ROW() -25 )), "")</f>
        <v/>
      </c>
      <c r="AI28" s="13" t="str">
        <f t="array" ref="AI28">IFERROR(INDEX(E26:E39, SMALL(IF(ISNUMBER(SEARCH("JV1",F26:F39)), ROW(F26:F39)-MIN(ROW(F26:F39))+1, ""), ROW() -25 )), "")</f>
        <v/>
      </c>
      <c r="AJ28" s="13" t="str">
        <f t="array" ref="AJ28">IFERROR(INDEX(B26:B39, SMALL(IF(ISNUMBER(SEARCH("JV2",F26:F39)), ROW(F26:F39)-MIN(ROW(F26:F39))+1, ""), ROW() -25 )), "")</f>
        <v/>
      </c>
      <c r="AK28" s="13" t="str">
        <f t="array" ref="AK28">IFERROR(INDEX(C26:C39, SMALL(IF(ISNUMBER(SEARCH("JV2",F26:F39)), ROW(F26:F39)-MIN(ROW(F26:F39))+1, ""), ROW() -25 )), "")</f>
        <v/>
      </c>
      <c r="AL28" s="13" t="str">
        <f t="array" ref="AL28">IFERROR(INDEX(D26:D39, SMALL(IF(ISNUMBER(SEARCH("JV2",F26:F39)), ROW(F26:F39)-MIN(ROW(F26:F39))+1, ""), ROW() -25 )), "")</f>
        <v/>
      </c>
      <c r="AM28" s="13" t="str">
        <f t="array" ref="AM28">IFERROR(INDEX(E26:E39, SMALL(IF(ISNUMBER(SEARCH("JV2",F26:F39)), ROW(F26:F39)-MIN(ROW(F26:F39))+1, ""), ROW() -25 )), "")</f>
        <v/>
      </c>
    </row>
    <row r="29" spans="2:39" s="13" customFormat="1" ht="15" customHeight="1" x14ac:dyDescent="0.3">
      <c r="B29" s="21" t="s">
        <v>59</v>
      </c>
      <c r="C29" s="1"/>
      <c r="D29" s="22" t="s">
        <v>66</v>
      </c>
      <c r="E29" s="1" t="s">
        <v>67</v>
      </c>
      <c r="F29" s="23" t="s">
        <v>30</v>
      </c>
      <c r="G29" s="24"/>
      <c r="H29" s="25">
        <v>4369</v>
      </c>
      <c r="I29" s="24"/>
      <c r="J29" s="25" t="b">
        <v>0</v>
      </c>
      <c r="K29" s="19"/>
      <c r="L29" s="26"/>
      <c r="M29" s="27"/>
      <c r="AB29" s="13" t="str">
        <f t="array" ref="AB29">IFERROR(INDEX(B26:B39, SMALL(IF("V"=F26:F39, ROW(F26:F39)-MIN(ROW(F26:F39))+1, ""), ROW() -25 )), "")</f>
        <v>Cleary University</v>
      </c>
      <c r="AC29" s="13">
        <f t="array" ref="AC29">IFERROR(INDEX(C26:C39, SMALL(IF("V"=F26:F39, ROW(F26:F39)-MIN(ROW(F26:F39))+1, ""), ROW() -25 )), "")</f>
        <v>0</v>
      </c>
      <c r="AD29" s="13" t="str">
        <f t="array" ref="AD29">IFERROR(INDEX(D26:D39, SMALL(IF("V"=F26:F39, ROW(F26:F39)-MIN(ROW(F26:F39))+1, ""), ROW() -25 )), "")</f>
        <v>11-443862</v>
      </c>
      <c r="AE29" s="13" t="str">
        <f t="array" ref="AE29">IFERROR(INDEX(E26:E39, SMALL(IF("V"=F26:F39, ROW(F26:F39)-MIN(ROW(F26:F39))+1, ""), ROW() -25 )), "")</f>
        <v>Hunter Blackhurst</v>
      </c>
      <c r="AF29" s="13" t="str">
        <f t="array" ref="AF29">IFERROR(INDEX(B26:B39, SMALL(IF(ISNUMBER(SEARCH("JV1",F26:F39)), ROW(F26:F39)-MIN(ROW(F26:F39))+1, ""), ROW() -25 )), "")</f>
        <v/>
      </c>
      <c r="AG29" s="13" t="str">
        <f t="array" ref="AG29">IFERROR(INDEX(C26:C39, SMALL(IF(ISNUMBER(SEARCH("JV1",F26:F39)), ROW(F26:F39)-MIN(ROW(F26:F39))+1, ""), ROW() -25 )), "")</f>
        <v/>
      </c>
      <c r="AH29" s="13" t="str">
        <f t="array" ref="AH29">IFERROR(INDEX(D26:D39, SMALL(IF(ISNUMBER(SEARCH("JV1",F26:F39)), ROW(F26:F39)-MIN(ROW(F26:F39))+1, ""), ROW() -25 )), "")</f>
        <v/>
      </c>
      <c r="AI29" s="13" t="str">
        <f t="array" ref="AI29">IFERROR(INDEX(E26:E39, SMALL(IF(ISNUMBER(SEARCH("JV1",F26:F39)), ROW(F26:F39)-MIN(ROW(F26:F39))+1, ""), ROW() -25 )), "")</f>
        <v/>
      </c>
      <c r="AJ29" s="13" t="str">
        <f t="array" ref="AJ29">IFERROR(INDEX(B26:B39, SMALL(IF(ISNUMBER(SEARCH("JV2",F26:F39)), ROW(F26:F39)-MIN(ROW(F26:F39))+1, ""), ROW() -25 )), "")</f>
        <v/>
      </c>
      <c r="AK29" s="13" t="str">
        <f t="array" ref="AK29">IFERROR(INDEX(C26:C39, SMALL(IF(ISNUMBER(SEARCH("JV2",F26:F39)), ROW(F26:F39)-MIN(ROW(F26:F39))+1, ""), ROW() -25 )), "")</f>
        <v/>
      </c>
      <c r="AL29" s="13" t="str">
        <f t="array" ref="AL29">IFERROR(INDEX(D26:D39, SMALL(IF(ISNUMBER(SEARCH("JV2",F26:F39)), ROW(F26:F39)-MIN(ROW(F26:F39))+1, ""), ROW() -25 )), "")</f>
        <v/>
      </c>
      <c r="AM29" s="13" t="str">
        <f t="array" ref="AM29">IFERROR(INDEX(E26:E39, SMALL(IF(ISNUMBER(SEARCH("JV2",F26:F39)), ROW(F26:F39)-MIN(ROW(F26:F39))+1, ""), ROW() -25 )), "")</f>
        <v/>
      </c>
    </row>
    <row r="30" spans="2:39" s="13" customFormat="1" ht="15" customHeight="1" x14ac:dyDescent="0.3">
      <c r="B30" s="21" t="s">
        <v>59</v>
      </c>
      <c r="C30" s="1"/>
      <c r="D30" s="22" t="s">
        <v>68</v>
      </c>
      <c r="E30" s="1" t="s">
        <v>69</v>
      </c>
      <c r="F30" s="23" t="s">
        <v>14</v>
      </c>
      <c r="G30" s="24"/>
      <c r="H30" s="25">
        <v>4369</v>
      </c>
      <c r="I30" s="24"/>
      <c r="J30" s="25" t="b">
        <v>0</v>
      </c>
      <c r="K30" s="19"/>
      <c r="L30" s="26"/>
      <c r="M30" s="27"/>
      <c r="AB30" s="13" t="str">
        <f t="array" ref="AB30">IFERROR(INDEX(B26:B39, SMALL(IF("V"=F26:F39, ROW(F26:F39)-MIN(ROW(F26:F39))+1, ""), ROW() -25 )), "")</f>
        <v>Cleary University</v>
      </c>
      <c r="AC30" s="13">
        <f t="array" ref="AC30">IFERROR(INDEX(C26:C39, SMALL(IF("V"=F26:F39, ROW(F26:F39)-MIN(ROW(F26:F39))+1, ""), ROW() -25 )), "")</f>
        <v>0</v>
      </c>
      <c r="AD30" s="13" t="str">
        <f t="array" ref="AD30">IFERROR(INDEX(D26:D39, SMALL(IF("V"=F26:F39, ROW(F26:F39)-MIN(ROW(F26:F39))+1, ""), ROW() -25 )), "")</f>
        <v>21-6393</v>
      </c>
      <c r="AE30" s="13" t="str">
        <f t="array" ref="AE30">IFERROR(INDEX(E26:E39, SMALL(IF("V"=F26:F39, ROW(F26:F39)-MIN(ROW(F26:F39))+1, ""), ROW() -25 )), "")</f>
        <v>Justin Perdue</v>
      </c>
      <c r="AF30" s="13" t="str">
        <f t="array" ref="AF30">IFERROR(INDEX(B26:B39, SMALL(IF(ISNUMBER(SEARCH("JV1",F26:F39)), ROW(F26:F39)-MIN(ROW(F26:F39))+1, ""), ROW() -25 )), "")</f>
        <v/>
      </c>
      <c r="AG30" s="13" t="str">
        <f t="array" ref="AG30">IFERROR(INDEX(C26:C39, SMALL(IF(ISNUMBER(SEARCH("JV1",F26:F39)), ROW(F26:F39)-MIN(ROW(F26:F39))+1, ""), ROW() -25 )), "")</f>
        <v/>
      </c>
      <c r="AH30" s="13" t="str">
        <f t="array" ref="AH30">IFERROR(INDEX(D26:D39, SMALL(IF(ISNUMBER(SEARCH("JV1",F26:F39)), ROW(F26:F39)-MIN(ROW(F26:F39))+1, ""), ROW() -25 )), "")</f>
        <v/>
      </c>
      <c r="AI30" s="13" t="str">
        <f t="array" ref="AI30">IFERROR(INDEX(E26:E39, SMALL(IF(ISNUMBER(SEARCH("JV1",F26:F39)), ROW(F26:F39)-MIN(ROW(F26:F39))+1, ""), ROW() -25 )), "")</f>
        <v/>
      </c>
      <c r="AJ30" s="13" t="str">
        <f t="array" ref="AJ30">IFERROR(INDEX(B26:B39, SMALL(IF(ISNUMBER(SEARCH("JV2",F26:F39)), ROW(F26:F39)-MIN(ROW(F26:F39))+1, ""), ROW() -25 )), "")</f>
        <v/>
      </c>
      <c r="AK30" s="13" t="str">
        <f t="array" ref="AK30">IFERROR(INDEX(C26:C39, SMALL(IF(ISNUMBER(SEARCH("JV2",F26:F39)), ROW(F26:F39)-MIN(ROW(F26:F39))+1, ""), ROW() -25 )), "")</f>
        <v/>
      </c>
      <c r="AL30" s="13" t="str">
        <f t="array" ref="AL30">IFERROR(INDEX(D26:D39, SMALL(IF(ISNUMBER(SEARCH("JV2",F26:F39)), ROW(F26:F39)-MIN(ROW(F26:F39))+1, ""), ROW() -25 )), "")</f>
        <v/>
      </c>
      <c r="AM30" s="13" t="str">
        <f t="array" ref="AM30">IFERROR(INDEX(E26:E39, SMALL(IF(ISNUMBER(SEARCH("JV2",F26:F39)), ROW(F26:F39)-MIN(ROW(F26:F39))+1, ""), ROW() -25 )), "")</f>
        <v/>
      </c>
    </row>
    <row r="31" spans="2:39" s="13" customFormat="1" ht="15" customHeight="1" x14ac:dyDescent="0.3">
      <c r="B31" s="21" t="s">
        <v>59</v>
      </c>
      <c r="C31" s="1"/>
      <c r="D31" s="22" t="s">
        <v>70</v>
      </c>
      <c r="E31" s="1" t="s">
        <v>71</v>
      </c>
      <c r="F31" s="23" t="s">
        <v>14</v>
      </c>
      <c r="G31" s="24"/>
      <c r="H31" s="25">
        <v>4369</v>
      </c>
      <c r="I31" s="24"/>
      <c r="J31" s="25" t="b">
        <v>0</v>
      </c>
      <c r="K31" s="19"/>
      <c r="L31" s="26"/>
      <c r="M31" s="27"/>
      <c r="AB31" s="13" t="str">
        <f t="array" ref="AB31">IFERROR(INDEX(B26:B39, SMALL(IF("V"=F26:F39, ROW(F26:F39)-MIN(ROW(F26:F39))+1, ""), ROW() -25 )), "")</f>
        <v>Cleary University</v>
      </c>
      <c r="AC31" s="13">
        <f t="array" ref="AC31">IFERROR(INDEX(C26:C39, SMALL(IF("V"=F26:F39, ROW(F26:F39)-MIN(ROW(F26:F39))+1, ""), ROW() -25 )), "")</f>
        <v>0</v>
      </c>
      <c r="AD31" s="13" t="str">
        <f t="array" ref="AD31">IFERROR(INDEX(D26:D39, SMALL(IF("V"=F26:F39, ROW(F26:F39)-MIN(ROW(F26:F39))+1, ""), ROW() -25 )), "")</f>
        <v>15-164847</v>
      </c>
      <c r="AE31" s="13" t="str">
        <f t="array" ref="AE31">IFERROR(INDEX(E26:E39, SMALL(IF("V"=F26:F39, ROW(F26:F39)-MIN(ROW(F26:F39))+1, ""), ROW() -25 )), "")</f>
        <v>Reis Stine</v>
      </c>
      <c r="AF31" s="13" t="str">
        <f t="array" ref="AF31">IFERROR(INDEX(B26:B39, SMALL(IF(ISNUMBER(SEARCH("JV1",F26:F39)), ROW(F26:F39)-MIN(ROW(F26:F39))+1, ""), ROW() -25 )), "")</f>
        <v/>
      </c>
      <c r="AG31" s="13" t="str">
        <f t="array" ref="AG31">IFERROR(INDEX(C26:C39, SMALL(IF(ISNUMBER(SEARCH("JV1",F26:F39)), ROW(F26:F39)-MIN(ROW(F26:F39))+1, ""), ROW() -25 )), "")</f>
        <v/>
      </c>
      <c r="AH31" s="13" t="str">
        <f t="array" ref="AH31">IFERROR(INDEX(D26:D39, SMALL(IF(ISNUMBER(SEARCH("JV1",F26:F39)), ROW(F26:F39)-MIN(ROW(F26:F39))+1, ""), ROW() -25 )), "")</f>
        <v/>
      </c>
      <c r="AI31" s="13" t="str">
        <f t="array" ref="AI31">IFERROR(INDEX(E26:E39, SMALL(IF(ISNUMBER(SEARCH("JV1",F26:F39)), ROW(F26:F39)-MIN(ROW(F26:F39))+1, ""), ROW() -25 )), "")</f>
        <v/>
      </c>
      <c r="AJ31" s="13" t="str">
        <f t="array" ref="AJ31">IFERROR(INDEX(B26:B39, SMALL(IF(ISNUMBER(SEARCH("JV2",F26:F39)), ROW(F26:F39)-MIN(ROW(F26:F39))+1, ""), ROW() -25 )), "")</f>
        <v/>
      </c>
      <c r="AK31" s="13" t="str">
        <f t="array" ref="AK31">IFERROR(INDEX(C26:C39, SMALL(IF(ISNUMBER(SEARCH("JV2",F26:F39)), ROW(F26:F39)-MIN(ROW(F26:F39))+1, ""), ROW() -25 )), "")</f>
        <v/>
      </c>
      <c r="AL31" s="13" t="str">
        <f t="array" ref="AL31">IFERROR(INDEX(D26:D39, SMALL(IF(ISNUMBER(SEARCH("JV2",F26:F39)), ROW(F26:F39)-MIN(ROW(F26:F39))+1, ""), ROW() -25 )), "")</f>
        <v/>
      </c>
      <c r="AM31" s="13" t="str">
        <f t="array" ref="AM31">IFERROR(INDEX(E26:E39, SMALL(IF(ISNUMBER(SEARCH("JV2",F26:F39)), ROW(F26:F39)-MIN(ROW(F26:F39))+1, ""), ROW() -25 )), "")</f>
        <v/>
      </c>
    </row>
    <row r="32" spans="2:39" s="13" customFormat="1" ht="15" customHeight="1" x14ac:dyDescent="0.3">
      <c r="B32" s="21" t="s">
        <v>59</v>
      </c>
      <c r="C32" s="1"/>
      <c r="D32" s="22" t="s">
        <v>72</v>
      </c>
      <c r="E32" s="1" t="s">
        <v>73</v>
      </c>
      <c r="F32" s="23" t="s">
        <v>14</v>
      </c>
      <c r="G32" s="24"/>
      <c r="H32" s="25">
        <v>4369</v>
      </c>
      <c r="I32" s="24"/>
      <c r="J32" s="25" t="b">
        <v>0</v>
      </c>
      <c r="K32" s="19"/>
      <c r="L32" s="26"/>
      <c r="M32" s="27"/>
      <c r="AB32" s="13" t="str">
        <f t="array" ref="AB32">IFERROR(INDEX(B26:B39, SMALL(IF("V"=F26:F39, ROW(F26:F39)-MIN(ROW(F26:F39))+1, ""), ROW() -25 )), "")</f>
        <v>Cleary University</v>
      </c>
      <c r="AC32" s="13">
        <f t="array" ref="AC32">IFERROR(INDEX(C26:C39, SMALL(IF("V"=F26:F39, ROW(F26:F39)-MIN(ROW(F26:F39))+1, ""), ROW() -25 )), "")</f>
        <v>0</v>
      </c>
      <c r="AD32" s="13" t="str">
        <f t="array" ref="AD32">IFERROR(INDEX(D26:D39, SMALL(IF("V"=F26:F39, ROW(F26:F39)-MIN(ROW(F26:F39))+1, ""), ROW() -25 )), "")</f>
        <v>21-82502</v>
      </c>
      <c r="AE32" s="13" t="str">
        <f t="array" ref="AE32">IFERROR(INDEX(E26:E39, SMALL(IF("V"=F26:F39, ROW(F26:F39)-MIN(ROW(F26:F39))+1, ""), ROW() -25 )), "")</f>
        <v>Trevor Cockerill</v>
      </c>
      <c r="AF32" s="13" t="str">
        <f t="array" ref="AF32">IFERROR(INDEX(B26:B39, SMALL(IF(ISNUMBER(SEARCH("JV1",F26:F39)), ROW(F26:F39)-MIN(ROW(F26:F39))+1, ""), ROW() -25 )), "")</f>
        <v/>
      </c>
      <c r="AG32" s="13" t="str">
        <f t="array" ref="AG32">IFERROR(INDEX(C26:C39, SMALL(IF(ISNUMBER(SEARCH("JV1",F26:F39)), ROW(F26:F39)-MIN(ROW(F26:F39))+1, ""), ROW() -25 )), "")</f>
        <v/>
      </c>
      <c r="AH32" s="13" t="str">
        <f t="array" ref="AH32">IFERROR(INDEX(D26:D39, SMALL(IF(ISNUMBER(SEARCH("JV1",F26:F39)), ROW(F26:F39)-MIN(ROW(F26:F39))+1, ""), ROW() -25 )), "")</f>
        <v/>
      </c>
      <c r="AI32" s="13" t="str">
        <f t="array" ref="AI32">IFERROR(INDEX(E26:E39, SMALL(IF(ISNUMBER(SEARCH("JV1",F26:F39)), ROW(F26:F39)-MIN(ROW(F26:F39))+1, ""), ROW() -25 )), "")</f>
        <v/>
      </c>
      <c r="AJ32" s="13" t="str">
        <f t="array" ref="AJ32">IFERROR(INDEX(B26:B39, SMALL(IF(ISNUMBER(SEARCH("JV2",F26:F39)), ROW(F26:F39)-MIN(ROW(F26:F39))+1, ""), ROW() -25 )), "")</f>
        <v/>
      </c>
      <c r="AK32" s="13" t="str">
        <f t="array" ref="AK32">IFERROR(INDEX(C26:C39, SMALL(IF(ISNUMBER(SEARCH("JV2",F26:F39)), ROW(F26:F39)-MIN(ROW(F26:F39))+1, ""), ROW() -25 )), "")</f>
        <v/>
      </c>
      <c r="AL32" s="13" t="str">
        <f t="array" ref="AL32">IFERROR(INDEX(D26:D39, SMALL(IF(ISNUMBER(SEARCH("JV2",F26:F39)), ROW(F26:F39)-MIN(ROW(F26:F39))+1, ""), ROW() -25 )), "")</f>
        <v/>
      </c>
      <c r="AM32" s="13" t="str">
        <f t="array" ref="AM32">IFERROR(INDEX(E26:E39, SMALL(IF(ISNUMBER(SEARCH("JV2",F26:F39)), ROW(F26:F39)-MIN(ROW(F26:F39))+1, ""), ROW() -25 )), "")</f>
        <v/>
      </c>
    </row>
    <row r="33" spans="2:39" s="13" customFormat="1" ht="15" customHeight="1" x14ac:dyDescent="0.3">
      <c r="B33" s="21" t="s">
        <v>59</v>
      </c>
      <c r="C33" s="1"/>
      <c r="D33" s="22" t="s">
        <v>74</v>
      </c>
      <c r="E33" s="1" t="s">
        <v>75</v>
      </c>
      <c r="F33" s="23" t="s">
        <v>14</v>
      </c>
      <c r="G33" s="24"/>
      <c r="H33" s="25">
        <v>4369</v>
      </c>
      <c r="I33" s="24"/>
      <c r="J33" s="25" t="b">
        <v>0</v>
      </c>
      <c r="K33" s="19"/>
      <c r="L33" s="26"/>
      <c r="M33" s="27"/>
      <c r="AB33" s="13" t="str">
        <f t="array" ref="AB33">IFERROR(INDEX(B26:B39, SMALL(IF("V"=F26:F39, ROW(F26:F39)-MIN(ROW(F26:F39))+1, ""), ROW() -25 )), "")</f>
        <v>Cleary University</v>
      </c>
      <c r="AC33" s="13">
        <f t="array" ref="AC33">IFERROR(INDEX(C26:C39, SMALL(IF("V"=F26:F39, ROW(F26:F39)-MIN(ROW(F26:F39))+1, ""), ROW() -25 )), "")</f>
        <v>0</v>
      </c>
      <c r="AD33" s="13" t="str">
        <f t="array" ref="AD33">IFERROR(INDEX(D26:D39, SMALL(IF("V"=F26:F39, ROW(F26:F39)-MIN(ROW(F26:F39))+1, ""), ROW() -25 )), "")</f>
        <v>11-514921</v>
      </c>
      <c r="AE33" s="13" t="str">
        <f t="array" ref="AE33">IFERROR(INDEX(E26:E39, SMALL(IF("V"=F26:F39, ROW(F26:F39)-MIN(ROW(F26:F39))+1, ""), ROW() -25 )), "")</f>
        <v>Zachary Delong</v>
      </c>
      <c r="AF33" s="13" t="str">
        <f t="array" ref="AF33">IFERROR(INDEX(B26:B39, SMALL(IF(ISNUMBER(SEARCH("JV1",F26:F39)), ROW(F26:F39)-MIN(ROW(F26:F39))+1, ""), ROW() -25 )), "")</f>
        <v/>
      </c>
      <c r="AG33" s="13" t="str">
        <f t="array" ref="AG33">IFERROR(INDEX(C26:C39, SMALL(IF(ISNUMBER(SEARCH("JV1",F26:F39)), ROW(F26:F39)-MIN(ROW(F26:F39))+1, ""), ROW() -25 )), "")</f>
        <v/>
      </c>
      <c r="AH33" s="13" t="str">
        <f t="array" ref="AH33">IFERROR(INDEX(D26:D39, SMALL(IF(ISNUMBER(SEARCH("JV1",F26:F39)), ROW(F26:F39)-MIN(ROW(F26:F39))+1, ""), ROW() -25 )), "")</f>
        <v/>
      </c>
      <c r="AI33" s="13" t="str">
        <f t="array" ref="AI33">IFERROR(INDEX(E26:E39, SMALL(IF(ISNUMBER(SEARCH("JV1",F26:F39)), ROW(F26:F39)-MIN(ROW(F26:F39))+1, ""), ROW() -25 )), "")</f>
        <v/>
      </c>
      <c r="AJ33" s="13" t="str">
        <f t="array" ref="AJ33">IFERROR(INDEX(B26:B39, SMALL(IF(ISNUMBER(SEARCH("JV2",F26:F39)), ROW(F26:F39)-MIN(ROW(F26:F39))+1, ""), ROW() -25 )), "")</f>
        <v/>
      </c>
      <c r="AK33" s="13" t="str">
        <f t="array" ref="AK33">IFERROR(INDEX(C26:C39, SMALL(IF(ISNUMBER(SEARCH("JV2",F26:F39)), ROW(F26:F39)-MIN(ROW(F26:F39))+1, ""), ROW() -25 )), "")</f>
        <v/>
      </c>
      <c r="AL33" s="13" t="str">
        <f t="array" ref="AL33">IFERROR(INDEX(D26:D39, SMALL(IF(ISNUMBER(SEARCH("JV2",F26:F39)), ROW(F26:F39)-MIN(ROW(F26:F39))+1, ""), ROW() -25 )), "")</f>
        <v/>
      </c>
      <c r="AM33" s="13" t="str">
        <f t="array" ref="AM33">IFERROR(INDEX(E26:E39, SMALL(IF(ISNUMBER(SEARCH("JV2",F26:F39)), ROW(F26:F39)-MIN(ROW(F26:F39))+1, ""), ROW() -25 )), "")</f>
        <v/>
      </c>
    </row>
    <row r="34" spans="2:39" s="13" customFormat="1" ht="15" customHeight="1" x14ac:dyDescent="0.3">
      <c r="B34" s="21" t="s">
        <v>59</v>
      </c>
      <c r="C34" s="1"/>
      <c r="D34" s="22" t="s">
        <v>76</v>
      </c>
      <c r="E34" s="1" t="s">
        <v>77</v>
      </c>
      <c r="F34" s="23" t="s">
        <v>30</v>
      </c>
      <c r="G34" s="24"/>
      <c r="H34" s="25">
        <v>4369</v>
      </c>
      <c r="I34" s="24"/>
      <c r="J34" s="25" t="b">
        <v>0</v>
      </c>
      <c r="K34" s="19"/>
      <c r="L34" s="26"/>
      <c r="M34" s="27"/>
    </row>
    <row r="35" spans="2:39" s="13" customFormat="1" ht="15" customHeight="1" x14ac:dyDescent="0.3">
      <c r="B35" s="21" t="s">
        <v>59</v>
      </c>
      <c r="C35" s="1"/>
      <c r="D35" s="22" t="s">
        <v>78</v>
      </c>
      <c r="E35" s="1" t="s">
        <v>79</v>
      </c>
      <c r="F35" s="23" t="s">
        <v>14</v>
      </c>
      <c r="G35" s="24"/>
      <c r="H35" s="25">
        <v>4369</v>
      </c>
      <c r="I35" s="24"/>
      <c r="J35" s="25" t="b">
        <v>0</v>
      </c>
      <c r="K35" s="19"/>
      <c r="L35" s="26"/>
      <c r="M35" s="27"/>
    </row>
    <row r="36" spans="2:39" s="13" customFormat="1" ht="15" customHeight="1" x14ac:dyDescent="0.3">
      <c r="B36" s="21" t="s">
        <v>59</v>
      </c>
      <c r="C36" s="1"/>
      <c r="D36" s="22" t="s">
        <v>80</v>
      </c>
      <c r="E36" s="1" t="s">
        <v>81</v>
      </c>
      <c r="F36" s="23" t="s">
        <v>30</v>
      </c>
      <c r="G36" s="24"/>
      <c r="H36" s="25">
        <v>4369</v>
      </c>
      <c r="I36" s="24"/>
      <c r="J36" s="25" t="b">
        <v>0</v>
      </c>
      <c r="K36" s="19"/>
      <c r="L36" s="26"/>
      <c r="M36" s="27"/>
    </row>
    <row r="37" spans="2:39" s="13" customFormat="1" ht="15" customHeight="1" x14ac:dyDescent="0.3">
      <c r="B37" s="21" t="s">
        <v>59</v>
      </c>
      <c r="C37" s="1"/>
      <c r="D37" s="22" t="s">
        <v>82</v>
      </c>
      <c r="E37" s="1" t="s">
        <v>83</v>
      </c>
      <c r="F37" s="23" t="s">
        <v>14</v>
      </c>
      <c r="G37" s="24"/>
      <c r="H37" s="25">
        <v>4369</v>
      </c>
      <c r="I37" s="24"/>
      <c r="J37" s="25" t="b">
        <v>0</v>
      </c>
      <c r="K37" s="19"/>
      <c r="L37" s="26"/>
      <c r="M37" s="27"/>
    </row>
    <row r="38" spans="2:39" s="13" customFormat="1" ht="15" customHeight="1" x14ac:dyDescent="0.3">
      <c r="B38" s="21" t="s">
        <v>59</v>
      </c>
      <c r="C38" s="1"/>
      <c r="D38" s="22" t="s">
        <v>84</v>
      </c>
      <c r="E38" s="1" t="s">
        <v>85</v>
      </c>
      <c r="F38" s="23" t="s">
        <v>14</v>
      </c>
      <c r="G38" s="24"/>
      <c r="H38" s="25">
        <v>4369</v>
      </c>
      <c r="I38" s="24"/>
      <c r="J38" s="25" t="b">
        <v>0</v>
      </c>
      <c r="K38" s="19"/>
      <c r="L38" s="26"/>
      <c r="M38" s="27"/>
    </row>
    <row r="39" spans="2:39" s="13" customFormat="1" ht="15" customHeight="1" x14ac:dyDescent="0.3">
      <c r="B39" s="21" t="s">
        <v>59</v>
      </c>
      <c r="C39" s="1"/>
      <c r="D39" s="22" t="s">
        <v>86</v>
      </c>
      <c r="E39" s="1" t="s">
        <v>87</v>
      </c>
      <c r="F39" s="23" t="s">
        <v>14</v>
      </c>
      <c r="G39" s="24"/>
      <c r="H39" s="25">
        <v>4369</v>
      </c>
      <c r="I39" s="24"/>
      <c r="J39" s="25" t="b">
        <v>0</v>
      </c>
      <c r="K39" s="19"/>
      <c r="L39" s="26"/>
      <c r="M39" s="27"/>
    </row>
    <row r="40" spans="2:39" s="13" customFormat="1" ht="15" customHeight="1" x14ac:dyDescent="0.3">
      <c r="B40" s="21" t="s">
        <v>88</v>
      </c>
      <c r="C40" s="1"/>
      <c r="D40" s="22" t="s">
        <v>89</v>
      </c>
      <c r="E40" s="1" t="s">
        <v>90</v>
      </c>
      <c r="F40" s="23" t="s">
        <v>14</v>
      </c>
      <c r="G40" s="24"/>
      <c r="H40" s="25">
        <v>4043</v>
      </c>
      <c r="I40" s="24"/>
      <c r="J40" s="25" t="b">
        <v>0</v>
      </c>
      <c r="K40" s="19"/>
      <c r="L40" s="26"/>
      <c r="M40" s="27"/>
      <c r="AB40" s="13" t="str">
        <f t="array" ref="AB40">IFERROR(INDEX(B40:B60, SMALL(IF("V"=F40:F60, ROW(F40:F60)-MIN(ROW(F40:F60))+1, ""), ROW() -39 )), "")</f>
        <v>Concordia University</v>
      </c>
      <c r="AC40" s="13">
        <f t="array" ref="AC40">IFERROR(INDEX(C40:C60, SMALL(IF("V"=F40:F60, ROW(F40:F60)-MIN(ROW(F40:F60))+1, ""), ROW() -39 )), "")</f>
        <v>0</v>
      </c>
      <c r="AD40" s="13" t="str">
        <f t="array" ref="AD40">IFERROR(INDEX(D40:D60, SMALL(IF("V"=F40:F60, ROW(F40:F60)-MIN(ROW(F40:F60))+1, ""), ROW() -39 )), "")</f>
        <v>17-59570</v>
      </c>
      <c r="AE40" s="13" t="str">
        <f t="array" ref="AE40">IFERROR(INDEX(E40:E60, SMALL(IF("V"=F40:F60, ROW(F40:F60)-MIN(ROW(F40:F60))+1, ""), ROW() -39 )), "")</f>
        <v>Alex Bumpus</v>
      </c>
      <c r="AF40" s="13" t="str">
        <f t="array" ref="AF40">IFERROR(INDEX(B40:B60, SMALL(IF(ISNUMBER(SEARCH("JV1",F40:F60)), ROW(F40:F60)-MIN(ROW(F40:F60))+1, ""), ROW() -39 )), "")</f>
        <v>Concordia University</v>
      </c>
      <c r="AG40" s="13">
        <f t="array" ref="AG40">IFERROR(INDEX(C40:C60, SMALL(IF(ISNUMBER(SEARCH("JV1",F40:F60)), ROW(F40:F60)-MIN(ROW(F40:F60))+1, ""), ROW() -39 )), "")</f>
        <v>0</v>
      </c>
      <c r="AH40" s="13" t="str">
        <f t="array" ref="AH40">IFERROR(INDEX(D40:D60, SMALL(IF(ISNUMBER(SEARCH("JV1",F40:F60)), ROW(F40:F60)-MIN(ROW(F40:F60))+1, ""), ROW() -39 )), "")</f>
        <v>11-225882</v>
      </c>
      <c r="AI40" s="13" t="str">
        <f t="array" ref="AI40">IFERROR(INDEX(E40:E60, SMALL(IF(ISNUMBER(SEARCH("JV1",F40:F60)), ROW(F40:F60)-MIN(ROW(F40:F60))+1, ""), ROW() -39 )), "")</f>
        <v>Brandon Hiestand</v>
      </c>
      <c r="AJ40" s="13" t="str">
        <f t="array" ref="AJ40">IFERROR(INDEX(B40:B60, SMALL(IF(ISNUMBER(SEARCH("JV2",F40:F60)), ROW(F40:F60)-MIN(ROW(F40:F60))+1, ""), ROW() -39 )), "")</f>
        <v/>
      </c>
      <c r="AK40" s="13" t="str">
        <f t="array" ref="AK40">IFERROR(INDEX(C40:C60, SMALL(IF(ISNUMBER(SEARCH("JV2",F40:F60)), ROW(F40:F60)-MIN(ROW(F40:F60))+1, ""), ROW() -39 )), "")</f>
        <v/>
      </c>
      <c r="AL40" s="13" t="str">
        <f t="array" ref="AL40">IFERROR(INDEX(D40:D60, SMALL(IF(ISNUMBER(SEARCH("JV2",F40:F60)), ROW(F40:F60)-MIN(ROW(F40:F60))+1, ""), ROW() -39 )), "")</f>
        <v/>
      </c>
      <c r="AM40" s="13" t="str">
        <f t="array" ref="AM40">IFERROR(INDEX(E40:E60, SMALL(IF(ISNUMBER(SEARCH("JV2",F40:F60)), ROW(F40:F60)-MIN(ROW(F40:F60))+1, ""), ROW() -39 )), "")</f>
        <v/>
      </c>
    </row>
    <row r="41" spans="2:39" s="13" customFormat="1" ht="15" customHeight="1" x14ac:dyDescent="0.3">
      <c r="B41" s="21" t="s">
        <v>88</v>
      </c>
      <c r="C41" s="1"/>
      <c r="D41" s="22" t="s">
        <v>91</v>
      </c>
      <c r="E41" s="1" t="s">
        <v>92</v>
      </c>
      <c r="F41" s="23" t="s">
        <v>17</v>
      </c>
      <c r="G41" s="24"/>
      <c r="H41" s="25">
        <v>4043</v>
      </c>
      <c r="I41" s="24"/>
      <c r="J41" s="25" t="b">
        <v>0</v>
      </c>
      <c r="K41" s="19"/>
      <c r="L41" s="26"/>
      <c r="M41" s="27"/>
      <c r="AB41" s="13" t="str">
        <f t="array" ref="AB41">IFERROR(INDEX(B40:B60, SMALL(IF("V"=F40:F60, ROW(F40:F60)-MIN(ROW(F40:F60))+1, ""), ROW() -39 )), "")</f>
        <v>Concordia University</v>
      </c>
      <c r="AC41" s="13">
        <f t="array" ref="AC41">IFERROR(INDEX(C40:C60, SMALL(IF("V"=F40:F60, ROW(F40:F60)-MIN(ROW(F40:F60))+1, ""), ROW() -39 )), "")</f>
        <v>0</v>
      </c>
      <c r="AD41" s="13" t="str">
        <f t="array" ref="AD41">IFERROR(INDEX(D40:D60, SMALL(IF("V"=F40:F60, ROW(F40:F60)-MIN(ROW(F40:F60))+1, ""), ROW() -39 )), "")</f>
        <v>7914-20863</v>
      </c>
      <c r="AE41" s="13" t="str">
        <f t="array" ref="AE41">IFERROR(INDEX(E40:E60, SMALL(IF("V"=F40:F60, ROW(F40:F60)-MIN(ROW(F40:F60))+1, ""), ROW() -39 )), "")</f>
        <v>Connor Rogus</v>
      </c>
      <c r="AF41" s="13" t="str">
        <f t="array" ref="AF41">IFERROR(INDEX(B40:B60, SMALL(IF(ISNUMBER(SEARCH("JV1",F40:F60)), ROW(F40:F60)-MIN(ROW(F40:F60))+1, ""), ROW() -39 )), "")</f>
        <v>Concordia University</v>
      </c>
      <c r="AG41" s="13">
        <f t="array" ref="AG41">IFERROR(INDEX(C40:C60, SMALL(IF(ISNUMBER(SEARCH("JV1",F40:F60)), ROW(F40:F60)-MIN(ROW(F40:F60))+1, ""), ROW() -39 )), "")</f>
        <v>0</v>
      </c>
      <c r="AH41" s="13" t="str">
        <f t="array" ref="AH41">IFERROR(INDEX(D40:D60, SMALL(IF(ISNUMBER(SEARCH("JV1",F40:F60)), ROW(F40:F60)-MIN(ROW(F40:F60))+1, ""), ROW() -39 )), "")</f>
        <v>11-276689</v>
      </c>
      <c r="AI41" s="13" t="str">
        <f t="array" ref="AI41">IFERROR(INDEX(E40:E60, SMALL(IF(ISNUMBER(SEARCH("JV1",F40:F60)), ROW(F40:F60)-MIN(ROW(F40:F60))+1, ""), ROW() -39 )), "")</f>
        <v>Cole Peters</v>
      </c>
      <c r="AJ41" s="13" t="str">
        <f t="array" ref="AJ41">IFERROR(INDEX(B40:B60, SMALL(IF(ISNUMBER(SEARCH("JV2",F40:F60)), ROW(F40:F60)-MIN(ROW(F40:F60))+1, ""), ROW() -39 )), "")</f>
        <v/>
      </c>
      <c r="AK41" s="13" t="str">
        <f t="array" ref="AK41">IFERROR(INDEX(C40:C60, SMALL(IF(ISNUMBER(SEARCH("JV2",F40:F60)), ROW(F40:F60)-MIN(ROW(F40:F60))+1, ""), ROW() -39 )), "")</f>
        <v/>
      </c>
      <c r="AL41" s="13" t="str">
        <f t="array" ref="AL41">IFERROR(INDEX(D40:D60, SMALL(IF(ISNUMBER(SEARCH("JV2",F40:F60)), ROW(F40:F60)-MIN(ROW(F40:F60))+1, ""), ROW() -39 )), "")</f>
        <v/>
      </c>
      <c r="AM41" s="13" t="str">
        <f t="array" ref="AM41">IFERROR(INDEX(E40:E60, SMALL(IF(ISNUMBER(SEARCH("JV2",F40:F60)), ROW(F40:F60)-MIN(ROW(F40:F60))+1, ""), ROW() -39 )), "")</f>
        <v/>
      </c>
    </row>
    <row r="42" spans="2:39" s="13" customFormat="1" ht="15" customHeight="1" x14ac:dyDescent="0.3">
      <c r="B42" s="21" t="s">
        <v>88</v>
      </c>
      <c r="C42" s="1"/>
      <c r="D42" s="22" t="s">
        <v>93</v>
      </c>
      <c r="E42" s="1" t="s">
        <v>94</v>
      </c>
      <c r="F42" s="23" t="s">
        <v>30</v>
      </c>
      <c r="G42" s="24"/>
      <c r="H42" s="25">
        <v>4043</v>
      </c>
      <c r="I42" s="24"/>
      <c r="J42" s="25" t="b">
        <v>0</v>
      </c>
      <c r="K42" s="19"/>
      <c r="L42" s="26"/>
      <c r="M42" s="27"/>
      <c r="AB42" s="13" t="str">
        <f t="array" ref="AB42">IFERROR(INDEX(B40:B60, SMALL(IF("V"=F40:F60, ROW(F40:F60)-MIN(ROW(F40:F60))+1, ""), ROW() -39 )), "")</f>
        <v>Concordia University</v>
      </c>
      <c r="AC42" s="13">
        <f t="array" ref="AC42">IFERROR(INDEX(C40:C60, SMALL(IF("V"=F40:F60, ROW(F40:F60)-MIN(ROW(F40:F60))+1, ""), ROW() -39 )), "")</f>
        <v>0</v>
      </c>
      <c r="AD42" s="13" t="str">
        <f t="array" ref="AD42">IFERROR(INDEX(D40:D60, SMALL(IF("V"=F40:F60, ROW(F40:F60)-MIN(ROW(F40:F60))+1, ""), ROW() -39 )), "")</f>
        <v>11-512781</v>
      </c>
      <c r="AE42" s="13" t="str">
        <f t="array" ref="AE42">IFERROR(INDEX(E40:E60, SMALL(IF("V"=F40:F60, ROW(F40:F60)-MIN(ROW(F40:F60))+1, ""), ROW() -39 )), "")</f>
        <v>David Schaberg</v>
      </c>
      <c r="AF42" s="13" t="str">
        <f t="array" ref="AF42">IFERROR(INDEX(B40:B60, SMALL(IF(ISNUMBER(SEARCH("JV1",F40:F60)), ROW(F40:F60)-MIN(ROW(F40:F60))+1, ""), ROW() -39 )), "")</f>
        <v>Concordia University</v>
      </c>
      <c r="AG42" s="13">
        <f t="array" ref="AG42">IFERROR(INDEX(C40:C60, SMALL(IF(ISNUMBER(SEARCH("JV1",F40:F60)), ROW(F40:F60)-MIN(ROW(F40:F60))+1, ""), ROW() -39 )), "")</f>
        <v>0</v>
      </c>
      <c r="AH42" s="13" t="str">
        <f t="array" ref="AH42">IFERROR(INDEX(D40:D60, SMALL(IF(ISNUMBER(SEARCH("JV1",F40:F60)), ROW(F40:F60)-MIN(ROW(F40:F60))+1, ""), ROW() -39 )), "")</f>
        <v>8414-15971</v>
      </c>
      <c r="AI42" s="13" t="str">
        <f t="array" ref="AI42">IFERROR(INDEX(E40:E60, SMALL(IF(ISNUMBER(SEARCH("JV1",F40:F60)), ROW(F40:F60)-MIN(ROW(F40:F60))+1, ""), ROW() -39 )), "")</f>
        <v>Conner Lackey</v>
      </c>
      <c r="AJ42" s="13" t="str">
        <f t="array" ref="AJ42">IFERROR(INDEX(B40:B60, SMALL(IF(ISNUMBER(SEARCH("JV2",F40:F60)), ROW(F40:F60)-MIN(ROW(F40:F60))+1, ""), ROW() -39 )), "")</f>
        <v/>
      </c>
      <c r="AK42" s="13" t="str">
        <f t="array" ref="AK42">IFERROR(INDEX(C40:C60, SMALL(IF(ISNUMBER(SEARCH("JV2",F40:F60)), ROW(F40:F60)-MIN(ROW(F40:F60))+1, ""), ROW() -39 )), "")</f>
        <v/>
      </c>
      <c r="AL42" s="13" t="str">
        <f t="array" ref="AL42">IFERROR(INDEX(D40:D60, SMALL(IF(ISNUMBER(SEARCH("JV2",F40:F60)), ROW(F40:F60)-MIN(ROW(F40:F60))+1, ""), ROW() -39 )), "")</f>
        <v/>
      </c>
      <c r="AM42" s="13" t="str">
        <f t="array" ref="AM42">IFERROR(INDEX(E40:E60, SMALL(IF(ISNUMBER(SEARCH("JV2",F40:F60)), ROW(F40:F60)-MIN(ROW(F40:F60))+1, ""), ROW() -39 )), "")</f>
        <v/>
      </c>
    </row>
    <row r="43" spans="2:39" s="13" customFormat="1" ht="15" customHeight="1" x14ac:dyDescent="0.3">
      <c r="B43" s="21" t="s">
        <v>88</v>
      </c>
      <c r="C43" s="1"/>
      <c r="D43" s="22" t="s">
        <v>95</v>
      </c>
      <c r="E43" s="1" t="s">
        <v>96</v>
      </c>
      <c r="F43" s="23" t="s">
        <v>30</v>
      </c>
      <c r="G43" s="24"/>
      <c r="H43" s="25">
        <v>4043</v>
      </c>
      <c r="I43" s="24"/>
      <c r="J43" s="25" t="b">
        <v>0</v>
      </c>
      <c r="K43" s="19"/>
      <c r="L43" s="26"/>
      <c r="M43" s="27"/>
      <c r="AB43" s="13" t="str">
        <f t="array" ref="AB43">IFERROR(INDEX(B40:B60, SMALL(IF("V"=F40:F60, ROW(F40:F60)-MIN(ROW(F40:F60))+1, ""), ROW() -39 )), "")</f>
        <v>Concordia University</v>
      </c>
      <c r="AC43" s="13">
        <f t="array" ref="AC43">IFERROR(INDEX(C40:C60, SMALL(IF("V"=F40:F60, ROW(F40:F60)-MIN(ROW(F40:F60))+1, ""), ROW() -39 )), "")</f>
        <v>0</v>
      </c>
      <c r="AD43" s="13" t="str">
        <f t="array" ref="AD43">IFERROR(INDEX(D40:D60, SMALL(IF("V"=F40:F60, ROW(F40:F60)-MIN(ROW(F40:F60))+1, ""), ROW() -39 )), "")</f>
        <v>11-237769</v>
      </c>
      <c r="AE43" s="13" t="str">
        <f t="array" ref="AE43">IFERROR(INDEX(E40:E60, SMALL(IF("V"=F40:F60, ROW(F40:F60)-MIN(ROW(F40:F60))+1, ""), ROW() -39 )), "")</f>
        <v>Dylan Jablonski</v>
      </c>
      <c r="AF43" s="13" t="str">
        <f t="array" ref="AF43">IFERROR(INDEX(B40:B60, SMALL(IF(ISNUMBER(SEARCH("JV1",F40:F60)), ROW(F40:F60)-MIN(ROW(F40:F60))+1, ""), ROW() -39 )), "")</f>
        <v>Concordia University</v>
      </c>
      <c r="AG43" s="13">
        <f t="array" ref="AG43">IFERROR(INDEX(C40:C60, SMALL(IF(ISNUMBER(SEARCH("JV1",F40:F60)), ROW(F40:F60)-MIN(ROW(F40:F60))+1, ""), ROW() -39 )), "")</f>
        <v>0</v>
      </c>
      <c r="AH43" s="13" t="str">
        <f t="array" ref="AH43">IFERROR(INDEX(D40:D60, SMALL(IF(ISNUMBER(SEARCH("JV1",F40:F60)), ROW(F40:F60)-MIN(ROW(F40:F60))+1, ""), ROW() -39 )), "")</f>
        <v>11-752550</v>
      </c>
      <c r="AI43" s="13" t="str">
        <f t="array" ref="AI43">IFERROR(INDEX(E40:E60, SMALL(IF(ISNUMBER(SEARCH("JV1",F40:F60)), ROW(F40:F60)-MIN(ROW(F40:F60))+1, ""), ROW() -39 )), "")</f>
        <v>Hunter Fletcher</v>
      </c>
      <c r="AJ43" s="13" t="str">
        <f t="array" ref="AJ43">IFERROR(INDEX(B40:B60, SMALL(IF(ISNUMBER(SEARCH("JV2",F40:F60)), ROW(F40:F60)-MIN(ROW(F40:F60))+1, ""), ROW() -39 )), "")</f>
        <v/>
      </c>
      <c r="AK43" s="13" t="str">
        <f t="array" ref="AK43">IFERROR(INDEX(C40:C60, SMALL(IF(ISNUMBER(SEARCH("JV2",F40:F60)), ROW(F40:F60)-MIN(ROW(F40:F60))+1, ""), ROW() -39 )), "")</f>
        <v/>
      </c>
      <c r="AL43" s="13" t="str">
        <f t="array" ref="AL43">IFERROR(INDEX(D40:D60, SMALL(IF(ISNUMBER(SEARCH("JV2",F40:F60)), ROW(F40:F60)-MIN(ROW(F40:F60))+1, ""), ROW() -39 )), "")</f>
        <v/>
      </c>
      <c r="AM43" s="13" t="str">
        <f t="array" ref="AM43">IFERROR(INDEX(E40:E60, SMALL(IF(ISNUMBER(SEARCH("JV2",F40:F60)), ROW(F40:F60)-MIN(ROW(F40:F60))+1, ""), ROW() -39 )), "")</f>
        <v/>
      </c>
    </row>
    <row r="44" spans="2:39" s="13" customFormat="1" ht="15" customHeight="1" x14ac:dyDescent="0.3">
      <c r="B44" s="21" t="s">
        <v>88</v>
      </c>
      <c r="C44" s="1"/>
      <c r="D44" s="22" t="s">
        <v>97</v>
      </c>
      <c r="E44" s="1" t="s">
        <v>98</v>
      </c>
      <c r="F44" s="23" t="s">
        <v>17</v>
      </c>
      <c r="G44" s="24"/>
      <c r="H44" s="25">
        <v>4043</v>
      </c>
      <c r="I44" s="24"/>
      <c r="J44" s="25" t="b">
        <v>0</v>
      </c>
      <c r="K44" s="19"/>
      <c r="L44" s="26"/>
      <c r="M44" s="27"/>
      <c r="AB44" s="13" t="str">
        <f t="array" ref="AB44">IFERROR(INDEX(B40:B60, SMALL(IF("V"=F40:F60, ROW(F40:F60)-MIN(ROW(F40:F60))+1, ""), ROW() -39 )), "")</f>
        <v>Concordia University</v>
      </c>
      <c r="AC44" s="13">
        <f t="array" ref="AC44">IFERROR(INDEX(C40:C60, SMALL(IF("V"=F40:F60, ROW(F40:F60)-MIN(ROW(F40:F60))+1, ""), ROW() -39 )), "")</f>
        <v>0</v>
      </c>
      <c r="AD44" s="13" t="str">
        <f t="array" ref="AD44">IFERROR(INDEX(D40:D60, SMALL(IF("V"=F40:F60, ROW(F40:F60)-MIN(ROW(F40:F60))+1, ""), ROW() -39 )), "")</f>
        <v>5986-57744</v>
      </c>
      <c r="AE44" s="13" t="str">
        <f t="array" ref="AE44">IFERROR(INDEX(E40:E60, SMALL(IF("V"=F40:F60, ROW(F40:F60)-MIN(ROW(F40:F60))+1, ""), ROW() -39 )), "")</f>
        <v>Jeffrey Lizewski</v>
      </c>
      <c r="AF44" s="13" t="str">
        <f t="array" ref="AF44">IFERROR(INDEX(B40:B60, SMALL(IF(ISNUMBER(SEARCH("JV1",F40:F60)), ROW(F40:F60)-MIN(ROW(F40:F60))+1, ""), ROW() -39 )), "")</f>
        <v>Concordia University</v>
      </c>
      <c r="AG44" s="13">
        <f t="array" ref="AG44">IFERROR(INDEX(C40:C60, SMALL(IF(ISNUMBER(SEARCH("JV1",F40:F60)), ROW(F40:F60)-MIN(ROW(F40:F60))+1, ""), ROW() -39 )), "")</f>
        <v>0</v>
      </c>
      <c r="AH44" s="13" t="str">
        <f t="array" ref="AH44">IFERROR(INDEX(D40:D60, SMALL(IF(ISNUMBER(SEARCH("JV1",F40:F60)), ROW(F40:F60)-MIN(ROW(F40:F60))+1, ""), ROW() -39 )), "")</f>
        <v>21-3352</v>
      </c>
      <c r="AI44" s="13" t="str">
        <f t="array" ref="AI44">IFERROR(INDEX(E40:E60, SMALL(IF(ISNUMBER(SEARCH("JV1",F40:F60)), ROW(F40:F60)-MIN(ROW(F40:F60))+1, ""), ROW() -39 )), "")</f>
        <v>Marek Bernhardt</v>
      </c>
      <c r="AJ44" s="13" t="str">
        <f t="array" ref="AJ44">IFERROR(INDEX(B40:B60, SMALL(IF(ISNUMBER(SEARCH("JV2",F40:F60)), ROW(F40:F60)-MIN(ROW(F40:F60))+1, ""), ROW() -39 )), "")</f>
        <v/>
      </c>
      <c r="AK44" s="13" t="str">
        <f t="array" ref="AK44">IFERROR(INDEX(C40:C60, SMALL(IF(ISNUMBER(SEARCH("JV2",F40:F60)), ROW(F40:F60)-MIN(ROW(F40:F60))+1, ""), ROW() -39 )), "")</f>
        <v/>
      </c>
      <c r="AL44" s="13" t="str">
        <f t="array" ref="AL44">IFERROR(INDEX(D40:D60, SMALL(IF(ISNUMBER(SEARCH("JV2",F40:F60)), ROW(F40:F60)-MIN(ROW(F40:F60))+1, ""), ROW() -39 )), "")</f>
        <v/>
      </c>
      <c r="AM44" s="13" t="str">
        <f t="array" ref="AM44">IFERROR(INDEX(E40:E60, SMALL(IF(ISNUMBER(SEARCH("JV2",F40:F60)), ROW(F40:F60)-MIN(ROW(F40:F60))+1, ""), ROW() -39 )), "")</f>
        <v/>
      </c>
    </row>
    <row r="45" spans="2:39" s="13" customFormat="1" ht="15" customHeight="1" x14ac:dyDescent="0.3">
      <c r="B45" s="21" t="s">
        <v>88</v>
      </c>
      <c r="C45" s="1"/>
      <c r="D45" s="22" t="s">
        <v>99</v>
      </c>
      <c r="E45" s="1" t="s">
        <v>100</v>
      </c>
      <c r="F45" s="23" t="s">
        <v>17</v>
      </c>
      <c r="G45" s="24"/>
      <c r="H45" s="25">
        <v>4043</v>
      </c>
      <c r="I45" s="24"/>
      <c r="J45" s="25" t="b">
        <v>0</v>
      </c>
      <c r="K45" s="19"/>
      <c r="L45" s="26"/>
      <c r="M45" s="27"/>
      <c r="AB45" s="13" t="str">
        <f t="array" ref="AB45">IFERROR(INDEX(B40:B60, SMALL(IF("V"=F40:F60, ROW(F40:F60)-MIN(ROW(F40:F60))+1, ""), ROW() -39 )), "")</f>
        <v>Concordia University</v>
      </c>
      <c r="AC45" s="13">
        <f t="array" ref="AC45">IFERROR(INDEX(C40:C60, SMALL(IF("V"=F40:F60, ROW(F40:F60)-MIN(ROW(F40:F60))+1, ""), ROW() -39 )), "")</f>
        <v>0</v>
      </c>
      <c r="AD45" s="13" t="str">
        <f t="array" ref="AD45">IFERROR(INDEX(D40:D60, SMALL(IF("V"=F40:F60, ROW(F40:F60)-MIN(ROW(F40:F60))+1, ""), ROW() -39 )), "")</f>
        <v>15-50179</v>
      </c>
      <c r="AE45" s="13" t="str">
        <f t="array" ref="AE45">IFERROR(INDEX(E40:E60, SMALL(IF("V"=F40:F60, ROW(F40:F60)-MIN(ROW(F40:F60))+1, ""), ROW() -39 )), "")</f>
        <v>Kenji London</v>
      </c>
      <c r="AF45" s="13" t="str">
        <f t="array" ref="AF45">IFERROR(INDEX(B40:B60, SMALL(IF(ISNUMBER(SEARCH("JV1",F40:F60)), ROW(F40:F60)-MIN(ROW(F40:F60))+1, ""), ROW() -39 )), "")</f>
        <v>Concordia University</v>
      </c>
      <c r="AG45" s="13">
        <f t="array" ref="AG45">IFERROR(INDEX(C40:C60, SMALL(IF(ISNUMBER(SEARCH("JV1",F40:F60)), ROW(F40:F60)-MIN(ROW(F40:F60))+1, ""), ROW() -39 )), "")</f>
        <v>0</v>
      </c>
      <c r="AH45" s="13" t="str">
        <f t="array" ref="AH45">IFERROR(INDEX(D40:D60, SMALL(IF(ISNUMBER(SEARCH("JV1",F40:F60)), ROW(F40:F60)-MIN(ROW(F40:F60))+1, ""), ROW() -39 )), "")</f>
        <v>11-721550</v>
      </c>
      <c r="AI45" s="13" t="str">
        <f t="array" ref="AI45">IFERROR(INDEX(E40:E60, SMALL(IF(ISNUMBER(SEARCH("JV1",F40:F60)), ROW(F40:F60)-MIN(ROW(F40:F60))+1, ""), ROW() -39 )), "")</f>
        <v>Nicholas Cranson</v>
      </c>
      <c r="AJ45" s="13" t="str">
        <f t="array" ref="AJ45">IFERROR(INDEX(B40:B60, SMALL(IF(ISNUMBER(SEARCH("JV2",F40:F60)), ROW(F40:F60)-MIN(ROW(F40:F60))+1, ""), ROW() -39 )), "")</f>
        <v/>
      </c>
      <c r="AK45" s="13" t="str">
        <f t="array" ref="AK45">IFERROR(INDEX(C40:C60, SMALL(IF(ISNUMBER(SEARCH("JV2",F40:F60)), ROW(F40:F60)-MIN(ROW(F40:F60))+1, ""), ROW() -39 )), "")</f>
        <v/>
      </c>
      <c r="AL45" s="13" t="str">
        <f t="array" ref="AL45">IFERROR(INDEX(D40:D60, SMALL(IF(ISNUMBER(SEARCH("JV2",F40:F60)), ROW(F40:F60)-MIN(ROW(F40:F60))+1, ""), ROW() -39 )), "")</f>
        <v/>
      </c>
      <c r="AM45" s="13" t="str">
        <f t="array" ref="AM45">IFERROR(INDEX(E40:E60, SMALL(IF(ISNUMBER(SEARCH("JV2",F40:F60)), ROW(F40:F60)-MIN(ROW(F40:F60))+1, ""), ROW() -39 )), "")</f>
        <v/>
      </c>
    </row>
    <row r="46" spans="2:39" s="13" customFormat="1" ht="15" customHeight="1" x14ac:dyDescent="0.3">
      <c r="B46" s="21" t="s">
        <v>88</v>
      </c>
      <c r="C46" s="1"/>
      <c r="D46" s="22" t="s">
        <v>101</v>
      </c>
      <c r="E46" s="1" t="s">
        <v>102</v>
      </c>
      <c r="F46" s="23" t="s">
        <v>14</v>
      </c>
      <c r="G46" s="24"/>
      <c r="H46" s="25">
        <v>4043</v>
      </c>
      <c r="I46" s="24"/>
      <c r="J46" s="25" t="b">
        <v>0</v>
      </c>
      <c r="K46" s="19"/>
      <c r="L46" s="26"/>
      <c r="M46" s="27"/>
      <c r="AB46" s="13" t="str">
        <f t="array" ref="AB46">IFERROR(INDEX(B40:B60, SMALL(IF("V"=F40:F60, ROW(F40:F60)-MIN(ROW(F40:F60))+1, ""), ROW() -39 )), "")</f>
        <v>Concordia University</v>
      </c>
      <c r="AC46" s="13">
        <f t="array" ref="AC46">IFERROR(INDEX(C40:C60, SMALL(IF("V"=F40:F60, ROW(F40:F60)-MIN(ROW(F40:F60))+1, ""), ROW() -39 )), "")</f>
        <v>0</v>
      </c>
      <c r="AD46" s="13" t="str">
        <f t="array" ref="AD46">IFERROR(INDEX(D40:D60, SMALL(IF("V"=F40:F60, ROW(F40:F60)-MIN(ROW(F40:F60))+1, ""), ROW() -39 )), "")</f>
        <v>11-740997</v>
      </c>
      <c r="AE46" s="13" t="str">
        <f t="array" ref="AE46">IFERROR(INDEX(E40:E60, SMALL(IF("V"=F40:F60, ROW(F40:F60)-MIN(ROW(F40:F60))+1, ""), ROW() -39 )), "")</f>
        <v>Spencer Mosher</v>
      </c>
      <c r="AF46" s="13" t="str">
        <f t="array" ref="AF46">IFERROR(INDEX(B40:B60, SMALL(IF(ISNUMBER(SEARCH("JV1",F40:F60)), ROW(F40:F60)-MIN(ROW(F40:F60))+1, ""), ROW() -39 )), "")</f>
        <v/>
      </c>
      <c r="AG46" s="13" t="str">
        <f t="array" ref="AG46">IFERROR(INDEX(C40:C60, SMALL(IF(ISNUMBER(SEARCH("JV1",F40:F60)), ROW(F40:F60)-MIN(ROW(F40:F60))+1, ""), ROW() -39 )), "")</f>
        <v/>
      </c>
      <c r="AH46" s="13" t="str">
        <f t="array" ref="AH46">IFERROR(INDEX(D40:D60, SMALL(IF(ISNUMBER(SEARCH("JV1",F40:F60)), ROW(F40:F60)-MIN(ROW(F40:F60))+1, ""), ROW() -39 )), "")</f>
        <v/>
      </c>
      <c r="AI46" s="13" t="str">
        <f t="array" ref="AI46">IFERROR(INDEX(E40:E60, SMALL(IF(ISNUMBER(SEARCH("JV1",F40:F60)), ROW(F40:F60)-MIN(ROW(F40:F60))+1, ""), ROW() -39 )), "")</f>
        <v/>
      </c>
      <c r="AJ46" s="13" t="str">
        <f t="array" ref="AJ46">IFERROR(INDEX(B40:B60, SMALL(IF(ISNUMBER(SEARCH("JV2",F40:F60)), ROW(F40:F60)-MIN(ROW(F40:F60))+1, ""), ROW() -39 )), "")</f>
        <v/>
      </c>
      <c r="AK46" s="13" t="str">
        <f t="array" ref="AK46">IFERROR(INDEX(C40:C60, SMALL(IF(ISNUMBER(SEARCH("JV2",F40:F60)), ROW(F40:F60)-MIN(ROW(F40:F60))+1, ""), ROW() -39 )), "")</f>
        <v/>
      </c>
      <c r="AL46" s="13" t="str">
        <f t="array" ref="AL46">IFERROR(INDEX(D40:D60, SMALL(IF(ISNUMBER(SEARCH("JV2",F40:F60)), ROW(F40:F60)-MIN(ROW(F40:F60))+1, ""), ROW() -39 )), "")</f>
        <v/>
      </c>
      <c r="AM46" s="13" t="str">
        <f t="array" ref="AM46">IFERROR(INDEX(E40:E60, SMALL(IF(ISNUMBER(SEARCH("JV2",F40:F60)), ROW(F40:F60)-MIN(ROW(F40:F60))+1, ""), ROW() -39 )), "")</f>
        <v/>
      </c>
    </row>
    <row r="47" spans="2:39" s="13" customFormat="1" ht="15" customHeight="1" x14ac:dyDescent="0.3">
      <c r="B47" s="21" t="s">
        <v>88</v>
      </c>
      <c r="C47" s="1"/>
      <c r="D47" s="22" t="s">
        <v>103</v>
      </c>
      <c r="E47" s="1" t="s">
        <v>104</v>
      </c>
      <c r="F47" s="23" t="s">
        <v>14</v>
      </c>
      <c r="G47" s="24"/>
      <c r="H47" s="25">
        <v>4043</v>
      </c>
      <c r="I47" s="24"/>
      <c r="J47" s="25" t="b">
        <v>0</v>
      </c>
      <c r="K47" s="19"/>
      <c r="L47" s="26"/>
      <c r="M47" s="27"/>
      <c r="AB47" s="13" t="str">
        <f t="array" ref="AB47">IFERROR(INDEX(B40:B60, SMALL(IF("V"=F40:F60, ROW(F40:F60)-MIN(ROW(F40:F60))+1, ""), ROW() -39 )), "")</f>
        <v/>
      </c>
      <c r="AC47" s="13" t="str">
        <f t="array" ref="AC47">IFERROR(INDEX(C40:C60, SMALL(IF("V"=F40:F60, ROW(F40:F60)-MIN(ROW(F40:F60))+1, ""), ROW() -39 )), "")</f>
        <v/>
      </c>
      <c r="AD47" s="13" t="str">
        <f t="array" ref="AD47">IFERROR(INDEX(D40:D60, SMALL(IF("V"=F40:F60, ROW(F40:F60)-MIN(ROW(F40:F60))+1, ""), ROW() -39 )), "")</f>
        <v/>
      </c>
      <c r="AE47" s="13" t="str">
        <f t="array" ref="AE47">IFERROR(INDEX(E40:E60, SMALL(IF("V"=F40:F60, ROW(F40:F60)-MIN(ROW(F40:F60))+1, ""), ROW() -39 )), "")</f>
        <v/>
      </c>
      <c r="AF47" s="13" t="str">
        <f t="array" ref="AF47">IFERROR(INDEX(B40:B60, SMALL(IF(ISNUMBER(SEARCH("JV1",F40:F60)), ROW(F40:F60)-MIN(ROW(F40:F60))+1, ""), ROW() -39 )), "")</f>
        <v/>
      </c>
      <c r="AG47" s="13" t="str">
        <f t="array" ref="AG47">IFERROR(INDEX(C40:C60, SMALL(IF(ISNUMBER(SEARCH("JV1",F40:F60)), ROW(F40:F60)-MIN(ROW(F40:F60))+1, ""), ROW() -39 )), "")</f>
        <v/>
      </c>
      <c r="AH47" s="13" t="str">
        <f t="array" ref="AH47">IFERROR(INDEX(D40:D60, SMALL(IF(ISNUMBER(SEARCH("JV1",F40:F60)), ROW(F40:F60)-MIN(ROW(F40:F60))+1, ""), ROW() -39 )), "")</f>
        <v/>
      </c>
      <c r="AI47" s="13" t="str">
        <f t="array" ref="AI47">IFERROR(INDEX(E40:E60, SMALL(IF(ISNUMBER(SEARCH("JV1",F40:F60)), ROW(F40:F60)-MIN(ROW(F40:F60))+1, ""), ROW() -39 )), "")</f>
        <v/>
      </c>
      <c r="AJ47" s="13" t="str">
        <f t="array" ref="AJ47">IFERROR(INDEX(B40:B60, SMALL(IF(ISNUMBER(SEARCH("JV2",F40:F60)), ROW(F40:F60)-MIN(ROW(F40:F60))+1, ""), ROW() -39 )), "")</f>
        <v/>
      </c>
      <c r="AK47" s="13" t="str">
        <f t="array" ref="AK47">IFERROR(INDEX(C40:C60, SMALL(IF(ISNUMBER(SEARCH("JV2",F40:F60)), ROW(F40:F60)-MIN(ROW(F40:F60))+1, ""), ROW() -39 )), "")</f>
        <v/>
      </c>
      <c r="AL47" s="13" t="str">
        <f t="array" ref="AL47">IFERROR(INDEX(D40:D60, SMALL(IF(ISNUMBER(SEARCH("JV2",F40:F60)), ROW(F40:F60)-MIN(ROW(F40:F60))+1, ""), ROW() -39 )), "")</f>
        <v/>
      </c>
      <c r="AM47" s="13" t="str">
        <f t="array" ref="AM47">IFERROR(INDEX(E40:E60, SMALL(IF(ISNUMBER(SEARCH("JV2",F40:F60)), ROW(F40:F60)-MIN(ROW(F40:F60))+1, ""), ROW() -39 )), "")</f>
        <v/>
      </c>
    </row>
    <row r="48" spans="2:39" s="13" customFormat="1" ht="15" customHeight="1" x14ac:dyDescent="0.3">
      <c r="B48" s="21" t="s">
        <v>88</v>
      </c>
      <c r="C48" s="1"/>
      <c r="D48" s="22" t="s">
        <v>105</v>
      </c>
      <c r="E48" s="1" t="s">
        <v>106</v>
      </c>
      <c r="F48" s="23" t="s">
        <v>30</v>
      </c>
      <c r="G48" s="24"/>
      <c r="H48" s="25">
        <v>4043</v>
      </c>
      <c r="I48" s="24"/>
      <c r="J48" s="25" t="b">
        <v>0</v>
      </c>
      <c r="K48" s="19"/>
      <c r="L48" s="26"/>
      <c r="M48" s="27"/>
    </row>
    <row r="49" spans="2:39" s="13" customFormat="1" ht="15" customHeight="1" x14ac:dyDescent="0.3">
      <c r="B49" s="21" t="s">
        <v>88</v>
      </c>
      <c r="C49" s="1"/>
      <c r="D49" s="22" t="s">
        <v>107</v>
      </c>
      <c r="E49" s="1" t="s">
        <v>108</v>
      </c>
      <c r="F49" s="23" t="s">
        <v>14</v>
      </c>
      <c r="G49" s="24"/>
      <c r="H49" s="25">
        <v>4043</v>
      </c>
      <c r="I49" s="24"/>
      <c r="J49" s="25" t="b">
        <v>0</v>
      </c>
      <c r="K49" s="19"/>
      <c r="L49" s="26"/>
      <c r="M49" s="27"/>
    </row>
    <row r="50" spans="2:39" s="13" customFormat="1" ht="15" customHeight="1" x14ac:dyDescent="0.3">
      <c r="B50" s="21" t="s">
        <v>88</v>
      </c>
      <c r="C50" s="1"/>
      <c r="D50" s="22" t="s">
        <v>109</v>
      </c>
      <c r="E50" s="1" t="s">
        <v>110</v>
      </c>
      <c r="F50" s="23" t="s">
        <v>17</v>
      </c>
      <c r="G50" s="24"/>
      <c r="H50" s="25">
        <v>4043</v>
      </c>
      <c r="I50" s="24"/>
      <c r="J50" s="25" t="b">
        <v>0</v>
      </c>
      <c r="K50" s="19"/>
      <c r="L50" s="26"/>
      <c r="M50" s="27"/>
    </row>
    <row r="51" spans="2:39" s="13" customFormat="1" ht="15" customHeight="1" x14ac:dyDescent="0.3">
      <c r="B51" s="21" t="s">
        <v>88</v>
      </c>
      <c r="C51" s="1"/>
      <c r="D51" s="22" t="s">
        <v>111</v>
      </c>
      <c r="E51" s="1" t="s">
        <v>112</v>
      </c>
      <c r="F51" s="23" t="s">
        <v>14</v>
      </c>
      <c r="G51" s="24"/>
      <c r="H51" s="25">
        <v>4043</v>
      </c>
      <c r="I51" s="24"/>
      <c r="J51" s="25" t="b">
        <v>0</v>
      </c>
      <c r="K51" s="19"/>
      <c r="L51" s="26"/>
      <c r="M51" s="27"/>
    </row>
    <row r="52" spans="2:39" s="13" customFormat="1" ht="15" customHeight="1" x14ac:dyDescent="0.3">
      <c r="B52" s="21" t="s">
        <v>88</v>
      </c>
      <c r="C52" s="1"/>
      <c r="D52" s="22" t="s">
        <v>113</v>
      </c>
      <c r="E52" s="1" t="s">
        <v>114</v>
      </c>
      <c r="F52" s="23" t="s">
        <v>14</v>
      </c>
      <c r="G52" s="24"/>
      <c r="H52" s="25">
        <v>4043</v>
      </c>
      <c r="I52" s="24"/>
      <c r="J52" s="25" t="b">
        <v>0</v>
      </c>
      <c r="K52" s="19"/>
      <c r="L52" s="26"/>
      <c r="M52" s="27"/>
    </row>
    <row r="53" spans="2:39" s="13" customFormat="1" ht="15" customHeight="1" x14ac:dyDescent="0.3">
      <c r="B53" s="21" t="s">
        <v>88</v>
      </c>
      <c r="C53" s="1"/>
      <c r="D53" s="22" t="s">
        <v>115</v>
      </c>
      <c r="E53" s="1" t="s">
        <v>116</v>
      </c>
      <c r="F53" s="23" t="s">
        <v>17</v>
      </c>
      <c r="G53" s="24"/>
      <c r="H53" s="25">
        <v>4043</v>
      </c>
      <c r="I53" s="24"/>
      <c r="J53" s="25" t="b">
        <v>0</v>
      </c>
      <c r="K53" s="19"/>
      <c r="L53" s="26"/>
      <c r="M53" s="27"/>
    </row>
    <row r="54" spans="2:39" s="13" customFormat="1" ht="15" customHeight="1" x14ac:dyDescent="0.3">
      <c r="B54" s="21" t="s">
        <v>88</v>
      </c>
      <c r="C54" s="1"/>
      <c r="D54" s="22" t="s">
        <v>117</v>
      </c>
      <c r="E54" s="1" t="s">
        <v>118</v>
      </c>
      <c r="F54" s="23" t="s">
        <v>30</v>
      </c>
      <c r="G54" s="24"/>
      <c r="H54" s="25">
        <v>4043</v>
      </c>
      <c r="I54" s="24"/>
      <c r="J54" s="25" t="b">
        <v>0</v>
      </c>
      <c r="K54" s="19"/>
      <c r="L54" s="26"/>
      <c r="M54" s="27"/>
    </row>
    <row r="55" spans="2:39" s="13" customFormat="1" ht="15" customHeight="1" x14ac:dyDescent="0.3">
      <c r="B55" s="21" t="s">
        <v>88</v>
      </c>
      <c r="C55" s="1"/>
      <c r="D55" s="22" t="s">
        <v>119</v>
      </c>
      <c r="E55" s="1" t="s">
        <v>120</v>
      </c>
      <c r="F55" s="23" t="s">
        <v>30</v>
      </c>
      <c r="G55" s="24"/>
      <c r="H55" s="25">
        <v>4043</v>
      </c>
      <c r="I55" s="24"/>
      <c r="J55" s="25" t="b">
        <v>0</v>
      </c>
      <c r="K55" s="19"/>
      <c r="L55" s="26"/>
      <c r="M55" s="27"/>
    </row>
    <row r="56" spans="2:39" s="13" customFormat="1" ht="15" customHeight="1" x14ac:dyDescent="0.3">
      <c r="B56" s="21" t="s">
        <v>88</v>
      </c>
      <c r="C56" s="1"/>
      <c r="D56" s="22" t="s">
        <v>121</v>
      </c>
      <c r="E56" s="1" t="s">
        <v>122</v>
      </c>
      <c r="F56" s="23" t="s">
        <v>17</v>
      </c>
      <c r="G56" s="24"/>
      <c r="H56" s="25">
        <v>4043</v>
      </c>
      <c r="I56" s="24"/>
      <c r="J56" s="25" t="b">
        <v>0</v>
      </c>
      <c r="K56" s="19"/>
      <c r="L56" s="26"/>
      <c r="M56" s="27"/>
    </row>
    <row r="57" spans="2:39" s="13" customFormat="1" ht="15" customHeight="1" x14ac:dyDescent="0.3">
      <c r="B57" s="21" t="s">
        <v>88</v>
      </c>
      <c r="C57" s="1"/>
      <c r="D57" s="22" t="s">
        <v>123</v>
      </c>
      <c r="E57" s="1" t="s">
        <v>124</v>
      </c>
      <c r="F57" s="23" t="s">
        <v>30</v>
      </c>
      <c r="G57" s="24"/>
      <c r="H57" s="25">
        <v>4043</v>
      </c>
      <c r="I57" s="24"/>
      <c r="J57" s="25" t="b">
        <v>0</v>
      </c>
      <c r="K57" s="19"/>
      <c r="L57" s="26"/>
      <c r="M57" s="27"/>
    </row>
    <row r="58" spans="2:39" s="13" customFormat="1" ht="15" customHeight="1" x14ac:dyDescent="0.3">
      <c r="B58" s="21" t="s">
        <v>88</v>
      </c>
      <c r="C58" s="1"/>
      <c r="D58" s="22" t="s">
        <v>125</v>
      </c>
      <c r="E58" s="1" t="s">
        <v>126</v>
      </c>
      <c r="F58" s="23" t="s">
        <v>30</v>
      </c>
      <c r="G58" s="24"/>
      <c r="H58" s="25">
        <v>4043</v>
      </c>
      <c r="I58" s="24"/>
      <c r="J58" s="25" t="b">
        <v>0</v>
      </c>
      <c r="K58" s="19"/>
      <c r="L58" s="26"/>
      <c r="M58" s="27"/>
    </row>
    <row r="59" spans="2:39" s="13" customFormat="1" ht="15" customHeight="1" x14ac:dyDescent="0.3">
      <c r="B59" s="21" t="s">
        <v>88</v>
      </c>
      <c r="C59" s="1"/>
      <c r="D59" s="22" t="s">
        <v>127</v>
      </c>
      <c r="E59" s="1" t="s">
        <v>128</v>
      </c>
      <c r="F59" s="23" t="s">
        <v>30</v>
      </c>
      <c r="G59" s="24"/>
      <c r="H59" s="25">
        <v>4043</v>
      </c>
      <c r="I59" s="24"/>
      <c r="J59" s="25" t="b">
        <v>0</v>
      </c>
      <c r="K59" s="19"/>
      <c r="L59" s="26"/>
      <c r="M59" s="27"/>
    </row>
    <row r="60" spans="2:39" s="13" customFormat="1" ht="15" customHeight="1" x14ac:dyDescent="0.3">
      <c r="B60" s="21" t="s">
        <v>88</v>
      </c>
      <c r="C60" s="1"/>
      <c r="D60" s="22" t="s">
        <v>129</v>
      </c>
      <c r="E60" s="1" t="s">
        <v>130</v>
      </c>
      <c r="F60" s="23" t="s">
        <v>14</v>
      </c>
      <c r="G60" s="24"/>
      <c r="H60" s="25">
        <v>4043</v>
      </c>
      <c r="I60" s="24"/>
      <c r="J60" s="25" t="b">
        <v>0</v>
      </c>
      <c r="K60" s="19"/>
      <c r="L60" s="26"/>
      <c r="M60" s="27"/>
    </row>
    <row r="61" spans="2:39" s="13" customFormat="1" ht="15" customHeight="1" x14ac:dyDescent="0.3">
      <c r="B61" s="21" t="s">
        <v>131</v>
      </c>
      <c r="C61" s="1"/>
      <c r="D61" s="22" t="s">
        <v>132</v>
      </c>
      <c r="E61" s="1" t="s">
        <v>133</v>
      </c>
      <c r="F61" s="23" t="s">
        <v>17</v>
      </c>
      <c r="G61" s="24"/>
      <c r="H61" s="25">
        <v>4381</v>
      </c>
      <c r="I61" s="24"/>
      <c r="J61" s="25" t="b">
        <v>0</v>
      </c>
      <c r="K61" s="19"/>
      <c r="L61" s="26"/>
      <c r="M61" s="27"/>
      <c r="AB61" s="13" t="str">
        <f t="array" ref="AB61">IFERROR(INDEX(B61:B70, SMALL(IF("V"=F61:F70, ROW(F61:F70)-MIN(ROW(F61:F70))+1, ""), ROW() -60 )), "")</f>
        <v>Cornerstone University</v>
      </c>
      <c r="AC61" s="13">
        <f t="array" ref="AC61">IFERROR(INDEX(C61:C70, SMALL(IF("V"=F61:F70, ROW(F61:F70)-MIN(ROW(F61:F70))+1, ""), ROW() -60 )), "")</f>
        <v>0</v>
      </c>
      <c r="AD61" s="13" t="str">
        <f t="array" ref="AD61">IFERROR(INDEX(D61:D70, SMALL(IF("V"=F61:F70, ROW(F61:F70)-MIN(ROW(F61:F70))+1, ""), ROW() -60 )), "")</f>
        <v>11-325921</v>
      </c>
      <c r="AE61" s="13" t="str">
        <f t="array" ref="AE61">IFERROR(INDEX(E61:E70, SMALL(IF("V"=F61:F70, ROW(F61:F70)-MIN(ROW(F61:F70))+1, ""), ROW() -60 )), "")</f>
        <v>Andrew Iler</v>
      </c>
      <c r="AF61" s="13" t="str">
        <f t="array" ref="AF61">IFERROR(INDEX(B61:B70, SMALL(IF(ISNUMBER(SEARCH("JV1",F61:F70)), ROW(F61:F70)-MIN(ROW(F61:F70))+1, ""), ROW() -60 )), "")</f>
        <v>Cornerstone University</v>
      </c>
      <c r="AG61" s="13">
        <f t="array" ref="AG61">IFERROR(INDEX(C61:C70, SMALL(IF(ISNUMBER(SEARCH("JV1",F61:F70)), ROW(F61:F70)-MIN(ROW(F61:F70))+1, ""), ROW() -60 )), "")</f>
        <v>0</v>
      </c>
      <c r="AH61" s="13" t="str">
        <f t="array" ref="AH61">IFERROR(INDEX(D61:D70, SMALL(IF(ISNUMBER(SEARCH("JV1",F61:F70)), ROW(F61:F70)-MIN(ROW(F61:F70))+1, ""), ROW() -60 )), "")</f>
        <v>23-52181</v>
      </c>
      <c r="AI61" s="13" t="str">
        <f t="array" ref="AI61">IFERROR(INDEX(E61:E70, SMALL(IF(ISNUMBER(SEARCH("JV1",F61:F70)), ROW(F61:F70)-MIN(ROW(F61:F70))+1, ""), ROW() -60 )), "")</f>
        <v>Alex Cruzan</v>
      </c>
      <c r="AJ61" s="13" t="str">
        <f t="array" ref="AJ61">IFERROR(INDEX(B61:B70, SMALL(IF(ISNUMBER(SEARCH("JV2",F61:F70)), ROW(F61:F70)-MIN(ROW(F61:F70))+1, ""), ROW() -60 )), "")</f>
        <v/>
      </c>
      <c r="AK61" s="13" t="str">
        <f t="array" ref="AK61">IFERROR(INDEX(C61:C70, SMALL(IF(ISNUMBER(SEARCH("JV2",F61:F70)), ROW(F61:F70)-MIN(ROW(F61:F70))+1, ""), ROW() -60 )), "")</f>
        <v/>
      </c>
      <c r="AL61" s="13" t="str">
        <f t="array" ref="AL61">IFERROR(INDEX(D61:D70, SMALL(IF(ISNUMBER(SEARCH("JV2",F61:F70)), ROW(F61:F70)-MIN(ROW(F61:F70))+1, ""), ROW() -60 )), "")</f>
        <v/>
      </c>
      <c r="AM61" s="13" t="str">
        <f t="array" ref="AM61">IFERROR(INDEX(E61:E70, SMALL(IF(ISNUMBER(SEARCH("JV2",F61:F70)), ROW(F61:F70)-MIN(ROW(F61:F70))+1, ""), ROW() -60 )), "")</f>
        <v/>
      </c>
    </row>
    <row r="62" spans="2:39" s="13" customFormat="1" ht="15" customHeight="1" x14ac:dyDescent="0.3">
      <c r="B62" s="21" t="s">
        <v>131</v>
      </c>
      <c r="C62" s="1"/>
      <c r="D62" s="22" t="s">
        <v>134</v>
      </c>
      <c r="E62" s="1" t="s">
        <v>135</v>
      </c>
      <c r="F62" s="23" t="s">
        <v>14</v>
      </c>
      <c r="G62" s="24"/>
      <c r="H62" s="25">
        <v>4381</v>
      </c>
      <c r="I62" s="24"/>
      <c r="J62" s="25" t="b">
        <v>0</v>
      </c>
      <c r="K62" s="19"/>
      <c r="L62" s="26"/>
      <c r="M62" s="27"/>
      <c r="AB62" s="13" t="str">
        <f t="array" ref="AB62">IFERROR(INDEX(B61:B70, SMALL(IF("V"=F61:F70, ROW(F61:F70)-MIN(ROW(F61:F70))+1, ""), ROW() -60 )), "")</f>
        <v>Cornerstone University</v>
      </c>
      <c r="AC62" s="13">
        <f t="array" ref="AC62">IFERROR(INDEX(C61:C70, SMALL(IF("V"=F61:F70, ROW(F61:F70)-MIN(ROW(F61:F70))+1, ""), ROW() -60 )), "")</f>
        <v>0</v>
      </c>
      <c r="AD62" s="13" t="str">
        <f t="array" ref="AD62">IFERROR(INDEX(D61:D70, SMALL(IF("V"=F61:F70, ROW(F61:F70)-MIN(ROW(F61:F70))+1, ""), ROW() -60 )), "")</f>
        <v>23-1236</v>
      </c>
      <c r="AE62" s="13" t="str">
        <f t="array" ref="AE62">IFERROR(INDEX(E61:E70, SMALL(IF("V"=F61:F70, ROW(F61:F70)-MIN(ROW(F61:F70))+1, ""), ROW() -60 )), "")</f>
        <v>Carter Moon</v>
      </c>
      <c r="AF62" s="13" t="str">
        <f t="array" ref="AF62">IFERROR(INDEX(B61:B70, SMALL(IF(ISNUMBER(SEARCH("JV1",F61:F70)), ROW(F61:F70)-MIN(ROW(F61:F70))+1, ""), ROW() -60 )), "")</f>
        <v>Cornerstone University</v>
      </c>
      <c r="AG62" s="13">
        <f t="array" ref="AG62">IFERROR(INDEX(C61:C70, SMALL(IF(ISNUMBER(SEARCH("JV1",F61:F70)), ROW(F61:F70)-MIN(ROW(F61:F70))+1, ""), ROW() -60 )), "")</f>
        <v>0</v>
      </c>
      <c r="AH62" s="13" t="str">
        <f t="array" ref="AH62">IFERROR(INDEX(D61:D70, SMALL(IF(ISNUMBER(SEARCH("JV1",F61:F70)), ROW(F61:F70)-MIN(ROW(F61:F70))+1, ""), ROW() -60 )), "")</f>
        <v>23-1235</v>
      </c>
      <c r="AI62" s="13" t="str">
        <f t="array" ref="AI62">IFERROR(INDEX(E61:E70, SMALL(IF(ISNUMBER(SEARCH("JV1",F61:F70)), ROW(F61:F70)-MIN(ROW(F61:F70))+1, ""), ROW() -60 )), "")</f>
        <v>Levi Heerema</v>
      </c>
      <c r="AJ62" s="13" t="str">
        <f t="array" ref="AJ62">IFERROR(INDEX(B61:B70, SMALL(IF(ISNUMBER(SEARCH("JV2",F61:F70)), ROW(F61:F70)-MIN(ROW(F61:F70))+1, ""), ROW() -60 )), "")</f>
        <v/>
      </c>
      <c r="AK62" s="13" t="str">
        <f t="array" ref="AK62">IFERROR(INDEX(C61:C70, SMALL(IF(ISNUMBER(SEARCH("JV2",F61:F70)), ROW(F61:F70)-MIN(ROW(F61:F70))+1, ""), ROW() -60 )), "")</f>
        <v/>
      </c>
      <c r="AL62" s="13" t="str">
        <f t="array" ref="AL62">IFERROR(INDEX(D61:D70, SMALL(IF(ISNUMBER(SEARCH("JV2",F61:F70)), ROW(F61:F70)-MIN(ROW(F61:F70))+1, ""), ROW() -60 )), "")</f>
        <v/>
      </c>
      <c r="AM62" s="13" t="str">
        <f t="array" ref="AM62">IFERROR(INDEX(E61:E70, SMALL(IF(ISNUMBER(SEARCH("JV2",F61:F70)), ROW(F61:F70)-MIN(ROW(F61:F70))+1, ""), ROW() -60 )), "")</f>
        <v/>
      </c>
    </row>
    <row r="63" spans="2:39" s="13" customFormat="1" ht="15" customHeight="1" x14ac:dyDescent="0.3">
      <c r="B63" s="21" t="s">
        <v>131</v>
      </c>
      <c r="C63" s="1"/>
      <c r="D63" s="22" t="s">
        <v>136</v>
      </c>
      <c r="E63" s="1" t="s">
        <v>137</v>
      </c>
      <c r="F63" s="23" t="s">
        <v>14</v>
      </c>
      <c r="G63" s="24"/>
      <c r="H63" s="25">
        <v>4381</v>
      </c>
      <c r="I63" s="24"/>
      <c r="J63" s="25" t="b">
        <v>0</v>
      </c>
      <c r="K63" s="19"/>
      <c r="L63" s="26"/>
      <c r="M63" s="27"/>
      <c r="AB63" s="13" t="str">
        <f t="array" ref="AB63">IFERROR(INDEX(B61:B70, SMALL(IF("V"=F61:F70, ROW(F61:F70)-MIN(ROW(F61:F70))+1, ""), ROW() -60 )), "")</f>
        <v>Cornerstone University</v>
      </c>
      <c r="AC63" s="13">
        <f t="array" ref="AC63">IFERROR(INDEX(C61:C70, SMALL(IF("V"=F61:F70, ROW(F61:F70)-MIN(ROW(F61:F70))+1, ""), ROW() -60 )), "")</f>
        <v>0</v>
      </c>
      <c r="AD63" s="13" t="str">
        <f t="array" ref="AD63">IFERROR(INDEX(D61:D70, SMALL(IF("V"=F61:F70, ROW(F61:F70)-MIN(ROW(F61:F70))+1, ""), ROW() -60 )), "")</f>
        <v>11-404211</v>
      </c>
      <c r="AE63" s="13" t="str">
        <f t="array" ref="AE63">IFERROR(INDEX(E61:E70, SMALL(IF("V"=F61:F70, ROW(F61:F70)-MIN(ROW(F61:F70))+1, ""), ROW() -60 )), "")</f>
        <v>Cody O'Neil</v>
      </c>
      <c r="AF63" s="13" t="str">
        <f t="array" ref="AF63">IFERROR(INDEX(B61:B70, SMALL(IF(ISNUMBER(SEARCH("JV1",F61:F70)), ROW(F61:F70)-MIN(ROW(F61:F70))+1, ""), ROW() -60 )), "")</f>
        <v>Cornerstone University</v>
      </c>
      <c r="AG63" s="13">
        <f t="array" ref="AG63">IFERROR(INDEX(C61:C70, SMALL(IF(ISNUMBER(SEARCH("JV1",F61:F70)), ROW(F61:F70)-MIN(ROW(F61:F70))+1, ""), ROW() -60 )), "")</f>
        <v>0</v>
      </c>
      <c r="AH63" s="13" t="str">
        <f t="array" ref="AH63">IFERROR(INDEX(D61:D70, SMALL(IF(ISNUMBER(SEARCH("JV1",F61:F70)), ROW(F61:F70)-MIN(ROW(F61:F70))+1, ""), ROW() -60 )), "")</f>
        <v>23-1234</v>
      </c>
      <c r="AI63" s="13" t="str">
        <f t="array" ref="AI63">IFERROR(INDEX(E61:E70, SMALL(IF(ISNUMBER(SEARCH("JV1",F61:F70)), ROW(F61:F70)-MIN(ROW(F61:F70))+1, ""), ROW() -60 )), "")</f>
        <v>Nathan Slowik</v>
      </c>
      <c r="AJ63" s="13" t="str">
        <f t="array" ref="AJ63">IFERROR(INDEX(B61:B70, SMALL(IF(ISNUMBER(SEARCH("JV2",F61:F70)), ROW(F61:F70)-MIN(ROW(F61:F70))+1, ""), ROW() -60 )), "")</f>
        <v/>
      </c>
      <c r="AK63" s="13" t="str">
        <f t="array" ref="AK63">IFERROR(INDEX(C61:C70, SMALL(IF(ISNUMBER(SEARCH("JV2",F61:F70)), ROW(F61:F70)-MIN(ROW(F61:F70))+1, ""), ROW() -60 )), "")</f>
        <v/>
      </c>
      <c r="AL63" s="13" t="str">
        <f t="array" ref="AL63">IFERROR(INDEX(D61:D70, SMALL(IF(ISNUMBER(SEARCH("JV2",F61:F70)), ROW(F61:F70)-MIN(ROW(F61:F70))+1, ""), ROW() -60 )), "")</f>
        <v/>
      </c>
      <c r="AM63" s="13" t="str">
        <f t="array" ref="AM63">IFERROR(INDEX(E61:E70, SMALL(IF(ISNUMBER(SEARCH("JV2",F61:F70)), ROW(F61:F70)-MIN(ROW(F61:F70))+1, ""), ROW() -60 )), "")</f>
        <v/>
      </c>
    </row>
    <row r="64" spans="2:39" s="13" customFormat="1" ht="15" customHeight="1" x14ac:dyDescent="0.3">
      <c r="B64" s="21" t="s">
        <v>131</v>
      </c>
      <c r="C64" s="1"/>
      <c r="D64" s="22" t="s">
        <v>138</v>
      </c>
      <c r="E64" s="1" t="s">
        <v>139</v>
      </c>
      <c r="F64" s="23" t="s">
        <v>14</v>
      </c>
      <c r="G64" s="24"/>
      <c r="H64" s="25">
        <v>4381</v>
      </c>
      <c r="I64" s="24"/>
      <c r="J64" s="25" t="b">
        <v>0</v>
      </c>
      <c r="K64" s="19"/>
      <c r="L64" s="26"/>
      <c r="M64" s="27"/>
      <c r="AB64" s="13" t="str">
        <f t="array" ref="AB64">IFERROR(INDEX(B61:B70, SMALL(IF("V"=F61:F70, ROW(F61:F70)-MIN(ROW(F61:F70))+1, ""), ROW() -60 )), "")</f>
        <v>Cornerstone University</v>
      </c>
      <c r="AC64" s="13">
        <f t="array" ref="AC64">IFERROR(INDEX(C61:C70, SMALL(IF("V"=F61:F70, ROW(F61:F70)-MIN(ROW(F61:F70))+1, ""), ROW() -60 )), "")</f>
        <v>0</v>
      </c>
      <c r="AD64" s="13" t="str">
        <f t="array" ref="AD64">IFERROR(INDEX(D61:D70, SMALL(IF("V"=F61:F70, ROW(F61:F70)-MIN(ROW(F61:F70))+1, ""), ROW() -60 )), "")</f>
        <v>20-13758</v>
      </c>
      <c r="AE64" s="13" t="str">
        <f t="array" ref="AE64">IFERROR(INDEX(E61:E70, SMALL(IF("V"=F61:F70, ROW(F61:F70)-MIN(ROW(F61:F70))+1, ""), ROW() -60 )), "")</f>
        <v>Elijah Heerema</v>
      </c>
      <c r="AF64" s="13" t="str">
        <f t="array" ref="AF64">IFERROR(INDEX(B61:B70, SMALL(IF(ISNUMBER(SEARCH("JV1",F61:F70)), ROW(F61:F70)-MIN(ROW(F61:F70))+1, ""), ROW() -60 )), "")</f>
        <v/>
      </c>
      <c r="AG64" s="13" t="str">
        <f t="array" ref="AG64">IFERROR(INDEX(C61:C70, SMALL(IF(ISNUMBER(SEARCH("JV1",F61:F70)), ROW(F61:F70)-MIN(ROW(F61:F70))+1, ""), ROW() -60 )), "")</f>
        <v/>
      </c>
      <c r="AH64" s="13" t="str">
        <f t="array" ref="AH64">IFERROR(INDEX(D61:D70, SMALL(IF(ISNUMBER(SEARCH("JV1",F61:F70)), ROW(F61:F70)-MIN(ROW(F61:F70))+1, ""), ROW() -60 )), "")</f>
        <v/>
      </c>
      <c r="AI64" s="13" t="str">
        <f t="array" ref="AI64">IFERROR(INDEX(E61:E70, SMALL(IF(ISNUMBER(SEARCH("JV1",F61:F70)), ROW(F61:F70)-MIN(ROW(F61:F70))+1, ""), ROW() -60 )), "")</f>
        <v/>
      </c>
      <c r="AJ64" s="13" t="str">
        <f t="array" ref="AJ64">IFERROR(INDEX(B61:B70, SMALL(IF(ISNUMBER(SEARCH("JV2",F61:F70)), ROW(F61:F70)-MIN(ROW(F61:F70))+1, ""), ROW() -60 )), "")</f>
        <v/>
      </c>
      <c r="AK64" s="13" t="str">
        <f t="array" ref="AK64">IFERROR(INDEX(C61:C70, SMALL(IF(ISNUMBER(SEARCH("JV2",F61:F70)), ROW(F61:F70)-MIN(ROW(F61:F70))+1, ""), ROW() -60 )), "")</f>
        <v/>
      </c>
      <c r="AL64" s="13" t="str">
        <f t="array" ref="AL64">IFERROR(INDEX(D61:D70, SMALL(IF(ISNUMBER(SEARCH("JV2",F61:F70)), ROW(F61:F70)-MIN(ROW(F61:F70))+1, ""), ROW() -60 )), "")</f>
        <v/>
      </c>
      <c r="AM64" s="13" t="str">
        <f t="array" ref="AM64">IFERROR(INDEX(E61:E70, SMALL(IF(ISNUMBER(SEARCH("JV2",F61:F70)), ROW(F61:F70)-MIN(ROW(F61:F70))+1, ""), ROW() -60 )), "")</f>
        <v/>
      </c>
    </row>
    <row r="65" spans="2:39" s="13" customFormat="1" ht="15" customHeight="1" x14ac:dyDescent="0.3">
      <c r="B65" s="21" t="s">
        <v>131</v>
      </c>
      <c r="C65" s="1"/>
      <c r="D65" s="22" t="s">
        <v>140</v>
      </c>
      <c r="E65" s="1" t="s">
        <v>141</v>
      </c>
      <c r="F65" s="23" t="s">
        <v>14</v>
      </c>
      <c r="G65" s="24"/>
      <c r="H65" s="25">
        <v>4381</v>
      </c>
      <c r="I65" s="24"/>
      <c r="J65" s="25" t="b">
        <v>0</v>
      </c>
      <c r="K65" s="19"/>
      <c r="L65" s="26"/>
      <c r="M65" s="27"/>
      <c r="AB65" s="13" t="str">
        <f t="array" ref="AB65">IFERROR(INDEX(B61:B70, SMALL(IF("V"=F61:F70, ROW(F61:F70)-MIN(ROW(F61:F70))+1, ""), ROW() -60 )), "")</f>
        <v>Cornerstone University</v>
      </c>
      <c r="AC65" s="13">
        <f t="array" ref="AC65">IFERROR(INDEX(C61:C70, SMALL(IF("V"=F61:F70, ROW(F61:F70)-MIN(ROW(F61:F70))+1, ""), ROW() -60 )), "")</f>
        <v>0</v>
      </c>
      <c r="AD65" s="13" t="str">
        <f t="array" ref="AD65">IFERROR(INDEX(D61:D70, SMALL(IF("V"=F61:F70, ROW(F61:F70)-MIN(ROW(F61:F70))+1, ""), ROW() -60 )), "")</f>
        <v>7918-197</v>
      </c>
      <c r="AE65" s="13" t="str">
        <f t="array" ref="AE65">IFERROR(INDEX(E61:E70, SMALL(IF("V"=F61:F70, ROW(F61:F70)-MIN(ROW(F61:F70))+1, ""), ROW() -60 )), "")</f>
        <v>Hunter Haldaman</v>
      </c>
      <c r="AF65" s="13" t="str">
        <f t="array" ref="AF65">IFERROR(INDEX(B61:B70, SMALL(IF(ISNUMBER(SEARCH("JV1",F61:F70)), ROW(F61:F70)-MIN(ROW(F61:F70))+1, ""), ROW() -60 )), "")</f>
        <v/>
      </c>
      <c r="AG65" s="13" t="str">
        <f t="array" ref="AG65">IFERROR(INDEX(C61:C70, SMALL(IF(ISNUMBER(SEARCH("JV1",F61:F70)), ROW(F61:F70)-MIN(ROW(F61:F70))+1, ""), ROW() -60 )), "")</f>
        <v/>
      </c>
      <c r="AH65" s="13" t="str">
        <f t="array" ref="AH65">IFERROR(INDEX(D61:D70, SMALL(IF(ISNUMBER(SEARCH("JV1",F61:F70)), ROW(F61:F70)-MIN(ROW(F61:F70))+1, ""), ROW() -60 )), "")</f>
        <v/>
      </c>
      <c r="AI65" s="13" t="str">
        <f t="array" ref="AI65">IFERROR(INDEX(E61:E70, SMALL(IF(ISNUMBER(SEARCH("JV1",F61:F70)), ROW(F61:F70)-MIN(ROW(F61:F70))+1, ""), ROW() -60 )), "")</f>
        <v/>
      </c>
      <c r="AJ65" s="13" t="str">
        <f t="array" ref="AJ65">IFERROR(INDEX(B61:B70, SMALL(IF(ISNUMBER(SEARCH("JV2",F61:F70)), ROW(F61:F70)-MIN(ROW(F61:F70))+1, ""), ROW() -60 )), "")</f>
        <v/>
      </c>
      <c r="AK65" s="13" t="str">
        <f t="array" ref="AK65">IFERROR(INDEX(C61:C70, SMALL(IF(ISNUMBER(SEARCH("JV2",F61:F70)), ROW(F61:F70)-MIN(ROW(F61:F70))+1, ""), ROW() -60 )), "")</f>
        <v/>
      </c>
      <c r="AL65" s="13" t="str">
        <f t="array" ref="AL65">IFERROR(INDEX(D61:D70, SMALL(IF(ISNUMBER(SEARCH("JV2",F61:F70)), ROW(F61:F70)-MIN(ROW(F61:F70))+1, ""), ROW() -60 )), "")</f>
        <v/>
      </c>
      <c r="AM65" s="13" t="str">
        <f t="array" ref="AM65">IFERROR(INDEX(E61:E70, SMALL(IF(ISNUMBER(SEARCH("JV2",F61:F70)), ROW(F61:F70)-MIN(ROW(F61:F70))+1, ""), ROW() -60 )), "")</f>
        <v/>
      </c>
    </row>
    <row r="66" spans="2:39" s="13" customFormat="1" ht="15" customHeight="1" x14ac:dyDescent="0.3">
      <c r="B66" s="21" t="s">
        <v>131</v>
      </c>
      <c r="C66" s="1"/>
      <c r="D66" s="22" t="s">
        <v>142</v>
      </c>
      <c r="E66" s="1" t="s">
        <v>143</v>
      </c>
      <c r="F66" s="23" t="s">
        <v>14</v>
      </c>
      <c r="G66" s="24"/>
      <c r="H66" s="25">
        <v>4381</v>
      </c>
      <c r="I66" s="24"/>
      <c r="J66" s="25" t="b">
        <v>0</v>
      </c>
      <c r="K66" s="19"/>
      <c r="L66" s="26"/>
      <c r="M66" s="27"/>
      <c r="AB66" s="13" t="str">
        <f t="array" ref="AB66">IFERROR(INDEX(B61:B70, SMALL(IF("V"=F61:F70, ROW(F61:F70)-MIN(ROW(F61:F70))+1, ""), ROW() -60 )), "")</f>
        <v>Cornerstone University</v>
      </c>
      <c r="AC66" s="13">
        <f t="array" ref="AC66">IFERROR(INDEX(C61:C70, SMALL(IF("V"=F61:F70, ROW(F61:F70)-MIN(ROW(F61:F70))+1, ""), ROW() -60 )), "")</f>
        <v>0</v>
      </c>
      <c r="AD66" s="13" t="str">
        <f t="array" ref="AD66">IFERROR(INDEX(D61:D70, SMALL(IF("V"=F61:F70, ROW(F61:F70)-MIN(ROW(F61:F70))+1, ""), ROW() -60 )), "")</f>
        <v>23-1237</v>
      </c>
      <c r="AE66" s="13" t="str">
        <f t="array" ref="AE66">IFERROR(INDEX(E61:E70, SMALL(IF("V"=F61:F70, ROW(F61:F70)-MIN(ROW(F61:F70))+1, ""), ROW() -60 )), "")</f>
        <v>Robert Phillips</v>
      </c>
      <c r="AF66" s="13" t="str">
        <f t="array" ref="AF66">IFERROR(INDEX(B61:B70, SMALL(IF(ISNUMBER(SEARCH("JV1",F61:F70)), ROW(F61:F70)-MIN(ROW(F61:F70))+1, ""), ROW() -60 )), "")</f>
        <v/>
      </c>
      <c r="AG66" s="13" t="str">
        <f t="array" ref="AG66">IFERROR(INDEX(C61:C70, SMALL(IF(ISNUMBER(SEARCH("JV1",F61:F70)), ROW(F61:F70)-MIN(ROW(F61:F70))+1, ""), ROW() -60 )), "")</f>
        <v/>
      </c>
      <c r="AH66" s="13" t="str">
        <f t="array" ref="AH66">IFERROR(INDEX(D61:D70, SMALL(IF(ISNUMBER(SEARCH("JV1",F61:F70)), ROW(F61:F70)-MIN(ROW(F61:F70))+1, ""), ROW() -60 )), "")</f>
        <v/>
      </c>
      <c r="AI66" s="13" t="str">
        <f t="array" ref="AI66">IFERROR(INDEX(E61:E70, SMALL(IF(ISNUMBER(SEARCH("JV1",F61:F70)), ROW(F61:F70)-MIN(ROW(F61:F70))+1, ""), ROW() -60 )), "")</f>
        <v/>
      </c>
      <c r="AJ66" s="13" t="str">
        <f t="array" ref="AJ66">IFERROR(INDEX(B61:B70, SMALL(IF(ISNUMBER(SEARCH("JV2",F61:F70)), ROW(F61:F70)-MIN(ROW(F61:F70))+1, ""), ROW() -60 )), "")</f>
        <v/>
      </c>
      <c r="AK66" s="13" t="str">
        <f t="array" ref="AK66">IFERROR(INDEX(C61:C70, SMALL(IF(ISNUMBER(SEARCH("JV2",F61:F70)), ROW(F61:F70)-MIN(ROW(F61:F70))+1, ""), ROW() -60 )), "")</f>
        <v/>
      </c>
      <c r="AL66" s="13" t="str">
        <f t="array" ref="AL66">IFERROR(INDEX(D61:D70, SMALL(IF(ISNUMBER(SEARCH("JV2",F61:F70)), ROW(F61:F70)-MIN(ROW(F61:F70))+1, ""), ROW() -60 )), "")</f>
        <v/>
      </c>
      <c r="AM66" s="13" t="str">
        <f t="array" ref="AM66">IFERROR(INDEX(E61:E70, SMALL(IF(ISNUMBER(SEARCH("JV2",F61:F70)), ROW(F61:F70)-MIN(ROW(F61:F70))+1, ""), ROW() -60 )), "")</f>
        <v/>
      </c>
    </row>
    <row r="67" spans="2:39" s="13" customFormat="1" ht="15" customHeight="1" x14ac:dyDescent="0.3">
      <c r="B67" s="21" t="s">
        <v>131</v>
      </c>
      <c r="C67" s="1"/>
      <c r="D67" s="22" t="s">
        <v>144</v>
      </c>
      <c r="E67" s="1" t="s">
        <v>145</v>
      </c>
      <c r="F67" s="23" t="s">
        <v>30</v>
      </c>
      <c r="G67" s="24"/>
      <c r="H67" s="25">
        <v>4381</v>
      </c>
      <c r="I67" s="24"/>
      <c r="J67" s="25" t="b">
        <v>0</v>
      </c>
      <c r="K67" s="19"/>
      <c r="L67" s="26"/>
      <c r="M67" s="27"/>
      <c r="AB67" s="13" t="str">
        <f t="array" ref="AB67">IFERROR(INDEX(B61:B70, SMALL(IF("V"=F61:F70, ROW(F61:F70)-MIN(ROW(F61:F70))+1, ""), ROW() -60 )), "")</f>
        <v/>
      </c>
      <c r="AC67" s="13" t="str">
        <f t="array" ref="AC67">IFERROR(INDEX(C61:C70, SMALL(IF("V"=F61:F70, ROW(F61:F70)-MIN(ROW(F61:F70))+1, ""), ROW() -60 )), "")</f>
        <v/>
      </c>
      <c r="AD67" s="13" t="str">
        <f t="array" ref="AD67">IFERROR(INDEX(D61:D70, SMALL(IF("V"=F61:F70, ROW(F61:F70)-MIN(ROW(F61:F70))+1, ""), ROW() -60 )), "")</f>
        <v/>
      </c>
      <c r="AE67" s="13" t="str">
        <f t="array" ref="AE67">IFERROR(INDEX(E61:E70, SMALL(IF("V"=F61:F70, ROW(F61:F70)-MIN(ROW(F61:F70))+1, ""), ROW() -60 )), "")</f>
        <v/>
      </c>
      <c r="AF67" s="13" t="str">
        <f t="array" ref="AF67">IFERROR(INDEX(B61:B70, SMALL(IF(ISNUMBER(SEARCH("JV1",F61:F70)), ROW(F61:F70)-MIN(ROW(F61:F70))+1, ""), ROW() -60 )), "")</f>
        <v/>
      </c>
      <c r="AG67" s="13" t="str">
        <f t="array" ref="AG67">IFERROR(INDEX(C61:C70, SMALL(IF(ISNUMBER(SEARCH("JV1",F61:F70)), ROW(F61:F70)-MIN(ROW(F61:F70))+1, ""), ROW() -60 )), "")</f>
        <v/>
      </c>
      <c r="AH67" s="13" t="str">
        <f t="array" ref="AH67">IFERROR(INDEX(D61:D70, SMALL(IF(ISNUMBER(SEARCH("JV1",F61:F70)), ROW(F61:F70)-MIN(ROW(F61:F70))+1, ""), ROW() -60 )), "")</f>
        <v/>
      </c>
      <c r="AI67" s="13" t="str">
        <f t="array" ref="AI67">IFERROR(INDEX(E61:E70, SMALL(IF(ISNUMBER(SEARCH("JV1",F61:F70)), ROW(F61:F70)-MIN(ROW(F61:F70))+1, ""), ROW() -60 )), "")</f>
        <v/>
      </c>
      <c r="AJ67" s="13" t="str">
        <f t="array" ref="AJ67">IFERROR(INDEX(B61:B70, SMALL(IF(ISNUMBER(SEARCH("JV2",F61:F70)), ROW(F61:F70)-MIN(ROW(F61:F70))+1, ""), ROW() -60 )), "")</f>
        <v/>
      </c>
      <c r="AK67" s="13" t="str">
        <f t="array" ref="AK67">IFERROR(INDEX(C61:C70, SMALL(IF(ISNUMBER(SEARCH("JV2",F61:F70)), ROW(F61:F70)-MIN(ROW(F61:F70))+1, ""), ROW() -60 )), "")</f>
        <v/>
      </c>
      <c r="AL67" s="13" t="str">
        <f t="array" ref="AL67">IFERROR(INDEX(D61:D70, SMALL(IF(ISNUMBER(SEARCH("JV2",F61:F70)), ROW(F61:F70)-MIN(ROW(F61:F70))+1, ""), ROW() -60 )), "")</f>
        <v/>
      </c>
      <c r="AM67" s="13" t="str">
        <f t="array" ref="AM67">IFERROR(INDEX(E61:E70, SMALL(IF(ISNUMBER(SEARCH("JV2",F61:F70)), ROW(F61:F70)-MIN(ROW(F61:F70))+1, ""), ROW() -60 )), "")</f>
        <v/>
      </c>
    </row>
    <row r="68" spans="2:39" s="13" customFormat="1" ht="15" customHeight="1" x14ac:dyDescent="0.3">
      <c r="B68" s="21" t="s">
        <v>131</v>
      </c>
      <c r="C68" s="1"/>
      <c r="D68" s="22" t="s">
        <v>146</v>
      </c>
      <c r="E68" s="1" t="s">
        <v>147</v>
      </c>
      <c r="F68" s="23" t="s">
        <v>17</v>
      </c>
      <c r="G68" s="24"/>
      <c r="H68" s="25">
        <v>4381</v>
      </c>
      <c r="I68" s="24"/>
      <c r="J68" s="25" t="b">
        <v>0</v>
      </c>
      <c r="K68" s="19"/>
      <c r="L68" s="26"/>
      <c r="M68" s="27"/>
      <c r="AB68" s="13" t="str">
        <f t="array" ref="AB68">IFERROR(INDEX(B61:B70, SMALL(IF("V"=F61:F70, ROW(F61:F70)-MIN(ROW(F61:F70))+1, ""), ROW() -60 )), "")</f>
        <v/>
      </c>
      <c r="AC68" s="13" t="str">
        <f t="array" ref="AC68">IFERROR(INDEX(C61:C70, SMALL(IF("V"=F61:F70, ROW(F61:F70)-MIN(ROW(F61:F70))+1, ""), ROW() -60 )), "")</f>
        <v/>
      </c>
      <c r="AD68" s="13" t="str">
        <f t="array" ref="AD68">IFERROR(INDEX(D61:D70, SMALL(IF("V"=F61:F70, ROW(F61:F70)-MIN(ROW(F61:F70))+1, ""), ROW() -60 )), "")</f>
        <v/>
      </c>
      <c r="AE68" s="13" t="str">
        <f t="array" ref="AE68">IFERROR(INDEX(E61:E70, SMALL(IF("V"=F61:F70, ROW(F61:F70)-MIN(ROW(F61:F70))+1, ""), ROW() -60 )), "")</f>
        <v/>
      </c>
      <c r="AF68" s="13" t="str">
        <f t="array" ref="AF68">IFERROR(INDEX(B61:B70, SMALL(IF(ISNUMBER(SEARCH("JV1",F61:F70)), ROW(F61:F70)-MIN(ROW(F61:F70))+1, ""), ROW() -60 )), "")</f>
        <v/>
      </c>
      <c r="AG68" s="13" t="str">
        <f t="array" ref="AG68">IFERROR(INDEX(C61:C70, SMALL(IF(ISNUMBER(SEARCH("JV1",F61:F70)), ROW(F61:F70)-MIN(ROW(F61:F70))+1, ""), ROW() -60 )), "")</f>
        <v/>
      </c>
      <c r="AH68" s="13" t="str">
        <f t="array" ref="AH68">IFERROR(INDEX(D61:D70, SMALL(IF(ISNUMBER(SEARCH("JV1",F61:F70)), ROW(F61:F70)-MIN(ROW(F61:F70))+1, ""), ROW() -60 )), "")</f>
        <v/>
      </c>
      <c r="AI68" s="13" t="str">
        <f t="array" ref="AI68">IFERROR(INDEX(E61:E70, SMALL(IF(ISNUMBER(SEARCH("JV1",F61:F70)), ROW(F61:F70)-MIN(ROW(F61:F70))+1, ""), ROW() -60 )), "")</f>
        <v/>
      </c>
      <c r="AJ68" s="13" t="str">
        <f t="array" ref="AJ68">IFERROR(INDEX(B61:B70, SMALL(IF(ISNUMBER(SEARCH("JV2",F61:F70)), ROW(F61:F70)-MIN(ROW(F61:F70))+1, ""), ROW() -60 )), "")</f>
        <v/>
      </c>
      <c r="AK68" s="13" t="str">
        <f t="array" ref="AK68">IFERROR(INDEX(C61:C70, SMALL(IF(ISNUMBER(SEARCH("JV2",F61:F70)), ROW(F61:F70)-MIN(ROW(F61:F70))+1, ""), ROW() -60 )), "")</f>
        <v/>
      </c>
      <c r="AL68" s="13" t="str">
        <f t="array" ref="AL68">IFERROR(INDEX(D61:D70, SMALL(IF(ISNUMBER(SEARCH("JV2",F61:F70)), ROW(F61:F70)-MIN(ROW(F61:F70))+1, ""), ROW() -60 )), "")</f>
        <v/>
      </c>
      <c r="AM68" s="13" t="str">
        <f t="array" ref="AM68">IFERROR(INDEX(E61:E70, SMALL(IF(ISNUMBER(SEARCH("JV2",F61:F70)), ROW(F61:F70)-MIN(ROW(F61:F70))+1, ""), ROW() -60 )), "")</f>
        <v/>
      </c>
    </row>
    <row r="69" spans="2:39" s="13" customFormat="1" ht="15" customHeight="1" x14ac:dyDescent="0.3">
      <c r="B69" s="21" t="s">
        <v>131</v>
      </c>
      <c r="C69" s="1"/>
      <c r="D69" s="22" t="s">
        <v>148</v>
      </c>
      <c r="E69" s="1" t="s">
        <v>149</v>
      </c>
      <c r="F69" s="23" t="s">
        <v>17</v>
      </c>
      <c r="G69" s="24"/>
      <c r="H69" s="25">
        <v>4381</v>
      </c>
      <c r="I69" s="24"/>
      <c r="J69" s="25" t="b">
        <v>0</v>
      </c>
      <c r="K69" s="19"/>
      <c r="L69" s="26"/>
      <c r="M69" s="27"/>
    </row>
    <row r="70" spans="2:39" s="13" customFormat="1" ht="15" customHeight="1" x14ac:dyDescent="0.3">
      <c r="B70" s="21" t="s">
        <v>131</v>
      </c>
      <c r="C70" s="1"/>
      <c r="D70" s="22" t="s">
        <v>150</v>
      </c>
      <c r="E70" s="1" t="s">
        <v>151</v>
      </c>
      <c r="F70" s="23" t="s">
        <v>14</v>
      </c>
      <c r="G70" s="24"/>
      <c r="H70" s="25">
        <v>4381</v>
      </c>
      <c r="I70" s="24"/>
      <c r="J70" s="25" t="b">
        <v>0</v>
      </c>
      <c r="K70" s="19"/>
      <c r="L70" s="26"/>
      <c r="M70" s="27"/>
    </row>
    <row r="71" spans="2:39" s="13" customFormat="1" ht="15" customHeight="1" x14ac:dyDescent="0.3">
      <c r="B71" s="21" t="s">
        <v>152</v>
      </c>
      <c r="C71" s="1"/>
      <c r="D71" s="22" t="s">
        <v>153</v>
      </c>
      <c r="E71" s="1" t="s">
        <v>154</v>
      </c>
      <c r="F71" s="23" t="s">
        <v>14</v>
      </c>
      <c r="G71" s="24"/>
      <c r="H71" s="25">
        <v>3741</v>
      </c>
      <c r="I71" s="24"/>
      <c r="J71" s="25" t="b">
        <v>0</v>
      </c>
      <c r="K71" s="19"/>
      <c r="L71" s="26"/>
      <c r="M71" s="27"/>
      <c r="AB71" s="13" t="str">
        <f t="array" ref="AB71">IFERROR(INDEX(B71:B94, SMALL(IF("V"=F71:F94, ROW(F71:F94)-MIN(ROW(F71:F94))+1, ""), ROW() -70 )), "")</f>
        <v>Indiana Institute Of Technology</v>
      </c>
      <c r="AC71" s="13">
        <f t="array" ref="AC71">IFERROR(INDEX(C71:C94, SMALL(IF("V"=F71:F94, ROW(F71:F94)-MIN(ROW(F71:F94))+1, ""), ROW() -70 )), "")</f>
        <v>0</v>
      </c>
      <c r="AD71" s="13" t="str">
        <f t="array" ref="AD71">IFERROR(INDEX(D71:D94, SMALL(IF("V"=F71:F94, ROW(F71:F94)-MIN(ROW(F71:F94))+1, ""), ROW() -70 )), "")</f>
        <v>8766-17343</v>
      </c>
      <c r="AE71" s="13" t="str">
        <f t="array" ref="AE71">IFERROR(INDEX(E71:E94, SMALL(IF("V"=F71:F94, ROW(F71:F94)-MIN(ROW(F71:F94))+1, ""), ROW() -70 )), "")</f>
        <v>Alexander Horton</v>
      </c>
      <c r="AF71" s="13" t="str">
        <f t="array" ref="AF71">IFERROR(INDEX(B71:B94, SMALL(IF(ISNUMBER(SEARCH("JV1",F71:F94)), ROW(F71:F94)-MIN(ROW(F71:F94))+1, ""), ROW() -70 )), "")</f>
        <v>Indiana Institute Of Technology</v>
      </c>
      <c r="AG71" s="13">
        <f t="array" ref="AG71">IFERROR(INDEX(C71:C94, SMALL(IF(ISNUMBER(SEARCH("JV1",F71:F94)), ROW(F71:F94)-MIN(ROW(F71:F94))+1, ""), ROW() -70 )), "")</f>
        <v>0</v>
      </c>
      <c r="AH71" s="13" t="str">
        <f t="array" ref="AH71">IFERROR(INDEX(D71:D94, SMALL(IF(ISNUMBER(SEARCH("JV1",F71:F94)), ROW(F71:F94)-MIN(ROW(F71:F94))+1, ""), ROW() -70 )), "")</f>
        <v>9024-115159</v>
      </c>
      <c r="AI71" s="13" t="str">
        <f t="array" ref="AI71">IFERROR(INDEX(E71:E94, SMALL(IF(ISNUMBER(SEARCH("JV1",F71:F94)), ROW(F71:F94)-MIN(ROW(F71:F94))+1, ""), ROW() -70 )), "")</f>
        <v>Anthony Daniels</v>
      </c>
      <c r="AJ71" s="13" t="str">
        <f t="array" ref="AJ71">IFERROR(INDEX(B71:B94, SMALL(IF(ISNUMBER(SEARCH("JV2",F71:F94)), ROW(F71:F94)-MIN(ROW(F71:F94))+1, ""), ROW() -70 )), "")</f>
        <v>Indiana Institute Of Technology</v>
      </c>
      <c r="AK71" s="13">
        <f t="array" ref="AK71">IFERROR(INDEX(C71:C94, SMALL(IF(ISNUMBER(SEARCH("JV2",F71:F94)), ROW(F71:F94)-MIN(ROW(F71:F94))+1, ""), ROW() -70 )), "")</f>
        <v>0</v>
      </c>
      <c r="AL71" s="13" t="str">
        <f t="array" ref="AL71">IFERROR(INDEX(D71:D94, SMALL(IF(ISNUMBER(SEARCH("JV2",F71:F94)), ROW(F71:F94)-MIN(ROW(F71:F94))+1, ""), ROW() -70 )), "")</f>
        <v>11-655419</v>
      </c>
      <c r="AM71" s="13" t="str">
        <f t="array" ref="AM71">IFERROR(INDEX(E71:E94, SMALL(IF(ISNUMBER(SEARCH("JV2",F71:F94)), ROW(F71:F94)-MIN(ROW(F71:F94))+1, ""), ROW() -70 )), "")</f>
        <v>Ashton Kiessling</v>
      </c>
    </row>
    <row r="72" spans="2:39" s="13" customFormat="1" ht="15" customHeight="1" x14ac:dyDescent="0.3">
      <c r="B72" s="21" t="s">
        <v>152</v>
      </c>
      <c r="C72" s="1"/>
      <c r="D72" s="22" t="s">
        <v>155</v>
      </c>
      <c r="E72" s="1" t="s">
        <v>156</v>
      </c>
      <c r="F72" s="23" t="s">
        <v>17</v>
      </c>
      <c r="G72" s="24"/>
      <c r="H72" s="25">
        <v>3741</v>
      </c>
      <c r="I72" s="24"/>
      <c r="J72" s="25" t="b">
        <v>0</v>
      </c>
      <c r="K72" s="19"/>
      <c r="L72" s="26"/>
      <c r="M72" s="27"/>
      <c r="AB72" s="13" t="str">
        <f t="array" ref="AB72">IFERROR(INDEX(B71:B94, SMALL(IF("V"=F71:F94, ROW(F71:F94)-MIN(ROW(F71:F94))+1, ""), ROW() -70 )), "")</f>
        <v>Indiana Institute Of Technology</v>
      </c>
      <c r="AC72" s="13">
        <f t="array" ref="AC72">IFERROR(INDEX(C71:C94, SMALL(IF("V"=F71:F94, ROW(F71:F94)-MIN(ROW(F71:F94))+1, ""), ROW() -70 )), "")</f>
        <v>0</v>
      </c>
      <c r="AD72" s="13" t="str">
        <f t="array" ref="AD72">IFERROR(INDEX(D71:D94, SMALL(IF("V"=F71:F94, ROW(F71:F94)-MIN(ROW(F71:F94))+1, ""), ROW() -70 )), "")</f>
        <v>11-528368</v>
      </c>
      <c r="AE72" s="13" t="str">
        <f t="array" ref="AE72">IFERROR(INDEX(E71:E94, SMALL(IF("V"=F71:F94, ROW(F71:F94)-MIN(ROW(F71:F94))+1, ""), ROW() -70 )), "")</f>
        <v>Brandon Haney</v>
      </c>
      <c r="AF72" s="13" t="str">
        <f t="array" ref="AF72">IFERROR(INDEX(B71:B94, SMALL(IF(ISNUMBER(SEARCH("JV1",F71:F94)), ROW(F71:F94)-MIN(ROW(F71:F94))+1, ""), ROW() -70 )), "")</f>
        <v>Indiana Institute Of Technology</v>
      </c>
      <c r="AG72" s="13">
        <f t="array" ref="AG72">IFERROR(INDEX(C71:C94, SMALL(IF(ISNUMBER(SEARCH("JV1",F71:F94)), ROW(F71:F94)-MIN(ROW(F71:F94))+1, ""), ROW() -70 )), "")</f>
        <v>0</v>
      </c>
      <c r="AH72" s="13" t="str">
        <f t="array" ref="AH72">IFERROR(INDEX(D71:D94, SMALL(IF(ISNUMBER(SEARCH("JV1",F71:F94)), ROW(F71:F94)-MIN(ROW(F71:F94))+1, ""), ROW() -70 )), "")</f>
        <v>11-274294</v>
      </c>
      <c r="AI72" s="13" t="str">
        <f t="array" ref="AI72">IFERROR(INDEX(E71:E94, SMALL(IF(ISNUMBER(SEARCH("JV1",F71:F94)), ROW(F71:F94)-MIN(ROW(F71:F94))+1, ""), ROW() -70 )), "")</f>
        <v>Dylan Bulusan</v>
      </c>
      <c r="AJ72" s="13" t="str">
        <f t="array" ref="AJ72">IFERROR(INDEX(B71:B94, SMALL(IF(ISNUMBER(SEARCH("JV2",F71:F94)), ROW(F71:F94)-MIN(ROW(F71:F94))+1, ""), ROW() -70 )), "")</f>
        <v>Indiana Institute Of Technology</v>
      </c>
      <c r="AK72" s="13">
        <f t="array" ref="AK72">IFERROR(INDEX(C71:C94, SMALL(IF(ISNUMBER(SEARCH("JV2",F71:F94)), ROW(F71:F94)-MIN(ROW(F71:F94))+1, ""), ROW() -70 )), "")</f>
        <v>0</v>
      </c>
      <c r="AL72" s="13" t="str">
        <f t="array" ref="AL72">IFERROR(INDEX(D71:D94, SMALL(IF(ISNUMBER(SEARCH("JV2",F71:F94)), ROW(F71:F94)-MIN(ROW(F71:F94))+1, ""), ROW() -70 )), "")</f>
        <v>18-17334</v>
      </c>
      <c r="AM72" s="13" t="str">
        <f t="array" ref="AM72">IFERROR(INDEX(E71:E94, SMALL(IF(ISNUMBER(SEARCH("JV2",F71:F94)), ROW(F71:F94)-MIN(ROW(F71:F94))+1, ""), ROW() -70 )), "")</f>
        <v>Donovan Oneil</v>
      </c>
    </row>
    <row r="73" spans="2:39" s="13" customFormat="1" ht="15" customHeight="1" x14ac:dyDescent="0.3">
      <c r="B73" s="21" t="s">
        <v>152</v>
      </c>
      <c r="C73" s="1"/>
      <c r="D73" s="22" t="s">
        <v>157</v>
      </c>
      <c r="E73" s="1" t="s">
        <v>158</v>
      </c>
      <c r="F73" s="23" t="s">
        <v>18</v>
      </c>
      <c r="G73" s="24"/>
      <c r="H73" s="25">
        <v>3741</v>
      </c>
      <c r="I73" s="24"/>
      <c r="J73" s="25" t="b">
        <v>0</v>
      </c>
      <c r="K73" s="19"/>
      <c r="L73" s="26"/>
      <c r="M73" s="27"/>
      <c r="AB73" s="13" t="str">
        <f t="array" ref="AB73">IFERROR(INDEX(B71:B94, SMALL(IF("V"=F71:F94, ROW(F71:F94)-MIN(ROW(F71:F94))+1, ""), ROW() -70 )), "")</f>
        <v>Indiana Institute Of Technology</v>
      </c>
      <c r="AC73" s="13">
        <f t="array" ref="AC73">IFERROR(INDEX(C71:C94, SMALL(IF("V"=F71:F94, ROW(F71:F94)-MIN(ROW(F71:F94))+1, ""), ROW() -70 )), "")</f>
        <v>0</v>
      </c>
      <c r="AD73" s="13" t="str">
        <f t="array" ref="AD73">IFERROR(INDEX(D71:D94, SMALL(IF("V"=F71:F94, ROW(F71:F94)-MIN(ROW(F71:F94))+1, ""), ROW() -70 )), "")</f>
        <v>11-73178</v>
      </c>
      <c r="AE73" s="13" t="str">
        <f t="array" ref="AE73">IFERROR(INDEX(E71:E94, SMALL(IF("V"=F71:F94, ROW(F71:F94)-MIN(ROW(F71:F94))+1, ""), ROW() -70 )), "")</f>
        <v>Brent Shroyer</v>
      </c>
      <c r="AF73" s="13" t="str">
        <f t="array" ref="AF73">IFERROR(INDEX(B71:B94, SMALL(IF(ISNUMBER(SEARCH("JV1",F71:F94)), ROW(F71:F94)-MIN(ROW(F71:F94))+1, ""), ROW() -70 )), "")</f>
        <v>Indiana Institute Of Technology</v>
      </c>
      <c r="AG73" s="13">
        <f t="array" ref="AG73">IFERROR(INDEX(C71:C94, SMALL(IF(ISNUMBER(SEARCH("JV1",F71:F94)), ROW(F71:F94)-MIN(ROW(F71:F94))+1, ""), ROW() -70 )), "")</f>
        <v>0</v>
      </c>
      <c r="AH73" s="13" t="str">
        <f t="array" ref="AH73">IFERROR(INDEX(D71:D94, SMALL(IF(ISNUMBER(SEARCH("JV1",F71:F94)), ROW(F71:F94)-MIN(ROW(F71:F94))+1, ""), ROW() -70 )), "")</f>
        <v>11-293040</v>
      </c>
      <c r="AI73" s="13" t="str">
        <f t="array" ref="AI73">IFERROR(INDEX(E71:E94, SMALL(IF(ISNUMBER(SEARCH("JV1",F71:F94)), ROW(F71:F94)-MIN(ROW(F71:F94))+1, ""), ROW() -70 )), "")</f>
        <v>Jacob Hull</v>
      </c>
      <c r="AJ73" s="13" t="str">
        <f t="array" ref="AJ73">IFERROR(INDEX(B71:B94, SMALL(IF(ISNUMBER(SEARCH("JV2",F71:F94)), ROW(F71:F94)-MIN(ROW(F71:F94))+1, ""), ROW() -70 )), "")</f>
        <v>Indiana Institute Of Technology</v>
      </c>
      <c r="AK73" s="13">
        <f t="array" ref="AK73">IFERROR(INDEX(C71:C94, SMALL(IF(ISNUMBER(SEARCH("JV2",F71:F94)), ROW(F71:F94)-MIN(ROW(F71:F94))+1, ""), ROW() -70 )), "")</f>
        <v>0</v>
      </c>
      <c r="AL73" s="13" t="str">
        <f t="array" ref="AL73">IFERROR(INDEX(D71:D94, SMALL(IF(ISNUMBER(SEARCH("JV2",F71:F94)), ROW(F71:F94)-MIN(ROW(F71:F94))+1, ""), ROW() -70 )), "")</f>
        <v>16-45570</v>
      </c>
      <c r="AM73" s="13" t="str">
        <f t="array" ref="AM73">IFERROR(INDEX(E71:E94, SMALL(IF(ISNUMBER(SEARCH("JV2",F71:F94)), ROW(F71:F94)-MIN(ROW(F71:F94))+1, ""), ROW() -70 )), "")</f>
        <v>Ethan Rubio</v>
      </c>
    </row>
    <row r="74" spans="2:39" s="13" customFormat="1" ht="15" customHeight="1" x14ac:dyDescent="0.3">
      <c r="B74" s="21" t="s">
        <v>152</v>
      </c>
      <c r="C74" s="1"/>
      <c r="D74" s="22" t="s">
        <v>159</v>
      </c>
      <c r="E74" s="1" t="s">
        <v>160</v>
      </c>
      <c r="F74" s="23" t="s">
        <v>14</v>
      </c>
      <c r="G74" s="24"/>
      <c r="H74" s="25">
        <v>3741</v>
      </c>
      <c r="I74" s="24"/>
      <c r="J74" s="25" t="b">
        <v>0</v>
      </c>
      <c r="K74" s="19"/>
      <c r="L74" s="26"/>
      <c r="M74" s="27"/>
      <c r="AB74" s="13" t="str">
        <f t="array" ref="AB74">IFERROR(INDEX(B71:B94, SMALL(IF("V"=F71:F94, ROW(F71:F94)-MIN(ROW(F71:F94))+1, ""), ROW() -70 )), "")</f>
        <v>Indiana Institute Of Technology</v>
      </c>
      <c r="AC74" s="13">
        <f t="array" ref="AC74">IFERROR(INDEX(C71:C94, SMALL(IF("V"=F71:F94, ROW(F71:F94)-MIN(ROW(F71:F94))+1, ""), ROW() -70 )), "")</f>
        <v>0</v>
      </c>
      <c r="AD74" s="13" t="str">
        <f t="array" ref="AD74">IFERROR(INDEX(D71:D94, SMALL(IF("V"=F71:F94, ROW(F71:F94)-MIN(ROW(F71:F94))+1, ""), ROW() -70 )), "")</f>
        <v>7914-34818</v>
      </c>
      <c r="AE74" s="13" t="str">
        <f t="array" ref="AE74">IFERROR(INDEX(E71:E94, SMALL(IF("V"=F71:F94, ROW(F71:F94)-MIN(ROW(F71:F94))+1, ""), ROW() -70 )), "")</f>
        <v>Chayton Bass</v>
      </c>
      <c r="AF74" s="13" t="str">
        <f t="array" ref="AF74">IFERROR(INDEX(B71:B94, SMALL(IF(ISNUMBER(SEARCH("JV1",F71:F94)), ROW(F71:F94)-MIN(ROW(F71:F94))+1, ""), ROW() -70 )), "")</f>
        <v>Indiana Institute Of Technology</v>
      </c>
      <c r="AG74" s="13">
        <f t="array" ref="AG74">IFERROR(INDEX(C71:C94, SMALL(IF(ISNUMBER(SEARCH("JV1",F71:F94)), ROW(F71:F94)-MIN(ROW(F71:F94))+1, ""), ROW() -70 )), "")</f>
        <v>0</v>
      </c>
      <c r="AH74" s="13" t="str">
        <f t="array" ref="AH74">IFERROR(INDEX(D71:D94, SMALL(IF(ISNUMBER(SEARCH("JV1",F71:F94)), ROW(F71:F94)-MIN(ROW(F71:F94))+1, ""), ROW() -70 )), "")</f>
        <v>11-615880</v>
      </c>
      <c r="AI74" s="13" t="str">
        <f t="array" ref="AI74">IFERROR(INDEX(E71:E94, SMALL(IF(ISNUMBER(SEARCH("JV1",F71:F94)), ROW(F71:F94)-MIN(ROW(F71:F94))+1, ""), ROW() -70 )), "")</f>
        <v>Javier Ison</v>
      </c>
      <c r="AJ74" s="13" t="str">
        <f t="array" ref="AJ74">IFERROR(INDEX(B71:B94, SMALL(IF(ISNUMBER(SEARCH("JV2",F71:F94)), ROW(F71:F94)-MIN(ROW(F71:F94))+1, ""), ROW() -70 )), "")</f>
        <v>Indiana Institute Of Technology</v>
      </c>
      <c r="AK74" s="13">
        <f t="array" ref="AK74">IFERROR(INDEX(C71:C94, SMALL(IF(ISNUMBER(SEARCH("JV2",F71:F94)), ROW(F71:F94)-MIN(ROW(F71:F94))+1, ""), ROW() -70 )), "")</f>
        <v>0</v>
      </c>
      <c r="AL74" s="13" t="str">
        <f t="array" ref="AL74">IFERROR(INDEX(D71:D94, SMALL(IF(ISNUMBER(SEARCH("JV2",F71:F94)), ROW(F71:F94)-MIN(ROW(F71:F94))+1, ""), ROW() -70 )), "")</f>
        <v>18-83581</v>
      </c>
      <c r="AM74" s="13" t="str">
        <f t="array" ref="AM74">IFERROR(INDEX(E71:E94, SMALL(IF(ISNUMBER(SEARCH("JV2",F71:F94)), ROW(F71:F94)-MIN(ROW(F71:F94))+1, ""), ROW() -70 )), "")</f>
        <v>Kameron Ruiz</v>
      </c>
    </row>
    <row r="75" spans="2:39" s="13" customFormat="1" ht="15" customHeight="1" x14ac:dyDescent="0.3">
      <c r="B75" s="21" t="s">
        <v>152</v>
      </c>
      <c r="C75" s="1"/>
      <c r="D75" s="22" t="s">
        <v>161</v>
      </c>
      <c r="E75" s="1" t="s">
        <v>162</v>
      </c>
      <c r="F75" s="23" t="s">
        <v>14</v>
      </c>
      <c r="G75" s="24"/>
      <c r="H75" s="25">
        <v>3741</v>
      </c>
      <c r="I75" s="24"/>
      <c r="J75" s="25" t="b">
        <v>0</v>
      </c>
      <c r="K75" s="19"/>
      <c r="L75" s="26"/>
      <c r="M75" s="27"/>
      <c r="AB75" s="13" t="str">
        <f t="array" ref="AB75">IFERROR(INDEX(B71:B94, SMALL(IF("V"=F71:F94, ROW(F71:F94)-MIN(ROW(F71:F94))+1, ""), ROW() -70 )), "")</f>
        <v>Indiana Institute Of Technology</v>
      </c>
      <c r="AC75" s="13">
        <f t="array" ref="AC75">IFERROR(INDEX(C71:C94, SMALL(IF("V"=F71:F94, ROW(F71:F94)-MIN(ROW(F71:F94))+1, ""), ROW() -70 )), "")</f>
        <v>0</v>
      </c>
      <c r="AD75" s="13" t="str">
        <f t="array" ref="AD75">IFERROR(INDEX(D71:D94, SMALL(IF("V"=F71:F94, ROW(F71:F94)-MIN(ROW(F71:F94))+1, ""), ROW() -70 )), "")</f>
        <v>7919-191</v>
      </c>
      <c r="AE75" s="13" t="str">
        <f t="array" ref="AE75">IFERROR(INDEX(E71:E94, SMALL(IF("V"=F71:F94, ROW(F71:F94)-MIN(ROW(F71:F94))+1, ""), ROW() -70 )), "")</f>
        <v>Jayden Combs</v>
      </c>
      <c r="AF75" s="13" t="str">
        <f t="array" ref="AF75">IFERROR(INDEX(B71:B94, SMALL(IF(ISNUMBER(SEARCH("JV1",F71:F94)), ROW(F71:F94)-MIN(ROW(F71:F94))+1, ""), ROW() -70 )), "")</f>
        <v>Indiana Institute Of Technology</v>
      </c>
      <c r="AG75" s="13">
        <f t="array" ref="AG75">IFERROR(INDEX(C71:C94, SMALL(IF(ISNUMBER(SEARCH("JV1",F71:F94)), ROW(F71:F94)-MIN(ROW(F71:F94))+1, ""), ROW() -70 )), "")</f>
        <v>0</v>
      </c>
      <c r="AH75" s="13" t="str">
        <f t="array" ref="AH75">IFERROR(INDEX(D71:D94, SMALL(IF(ISNUMBER(SEARCH("JV1",F71:F94)), ROW(F71:F94)-MIN(ROW(F71:F94))+1, ""), ROW() -70 )), "")</f>
        <v>11-434569</v>
      </c>
      <c r="AI75" s="13" t="str">
        <f t="array" ref="AI75">IFERROR(INDEX(E71:E94, SMALL(IF(ISNUMBER(SEARCH("JV1",F71:F94)), ROW(F71:F94)-MIN(ROW(F71:F94))+1, ""), ROW() -70 )), "")</f>
        <v>Joey Price</v>
      </c>
      <c r="AJ75" s="13" t="str">
        <f t="array" ref="AJ75">IFERROR(INDEX(B71:B94, SMALL(IF(ISNUMBER(SEARCH("JV2",F71:F94)), ROW(F71:F94)-MIN(ROW(F71:F94))+1, ""), ROW() -70 )), "")</f>
        <v>Indiana Institute Of Technology</v>
      </c>
      <c r="AK75" s="13">
        <f t="array" ref="AK75">IFERROR(INDEX(C71:C94, SMALL(IF(ISNUMBER(SEARCH("JV2",F71:F94)), ROW(F71:F94)-MIN(ROW(F71:F94))+1, ""), ROW() -70 )), "")</f>
        <v>0</v>
      </c>
      <c r="AL75" s="13" t="str">
        <f t="array" ref="AL75">IFERROR(INDEX(D71:D94, SMALL(IF(ISNUMBER(SEARCH("JV2",F71:F94)), ROW(F71:F94)-MIN(ROW(F71:F94))+1, ""), ROW() -70 )), "")</f>
        <v>8568-381075</v>
      </c>
      <c r="AM75" s="13" t="str">
        <f t="array" ref="AM75">IFERROR(INDEX(E71:E94, SMALL(IF(ISNUMBER(SEARCH("JV2",F71:F94)), ROW(F71:F94)-MIN(ROW(F71:F94))+1, ""), ROW() -70 )), "")</f>
        <v>Logan Salyer</v>
      </c>
    </row>
    <row r="76" spans="2:39" s="13" customFormat="1" ht="15" customHeight="1" x14ac:dyDescent="0.3">
      <c r="B76" s="21" t="s">
        <v>152</v>
      </c>
      <c r="C76" s="1"/>
      <c r="D76" s="22" t="s">
        <v>163</v>
      </c>
      <c r="E76" s="1" t="s">
        <v>164</v>
      </c>
      <c r="F76" s="23" t="s">
        <v>14</v>
      </c>
      <c r="G76" s="24"/>
      <c r="H76" s="25">
        <v>3741</v>
      </c>
      <c r="I76" s="24"/>
      <c r="J76" s="25" t="b">
        <v>0</v>
      </c>
      <c r="K76" s="19"/>
      <c r="L76" s="26"/>
      <c r="M76" s="27"/>
      <c r="AB76" s="13" t="str">
        <f t="array" ref="AB76">IFERROR(INDEX(B71:B94, SMALL(IF("V"=F71:F94, ROW(F71:F94)-MIN(ROW(F71:F94))+1, ""), ROW() -70 )), "")</f>
        <v>Indiana Institute Of Technology</v>
      </c>
      <c r="AC76" s="13">
        <f t="array" ref="AC76">IFERROR(INDEX(C71:C94, SMALL(IF("V"=F71:F94, ROW(F71:F94)-MIN(ROW(F71:F94))+1, ""), ROW() -70 )), "")</f>
        <v>0</v>
      </c>
      <c r="AD76" s="13" t="str">
        <f t="array" ref="AD76">IFERROR(INDEX(D71:D94, SMALL(IF("V"=F71:F94, ROW(F71:F94)-MIN(ROW(F71:F94))+1, ""), ROW() -70 )), "")</f>
        <v>11-456297</v>
      </c>
      <c r="AE76" s="13" t="str">
        <f t="array" ref="AE76">IFERROR(INDEX(E71:E94, SMALL(IF("V"=F71:F94, ROW(F71:F94)-MIN(ROW(F71:F94))+1, ""), ROW() -70 )), "")</f>
        <v>Parker Laubach</v>
      </c>
      <c r="AF76" s="13" t="str">
        <f t="array" ref="AF76">IFERROR(INDEX(B71:B94, SMALL(IF(ISNUMBER(SEARCH("JV1",F71:F94)), ROW(F71:F94)-MIN(ROW(F71:F94))+1, ""), ROW() -70 )), "")</f>
        <v>Indiana Institute Of Technology</v>
      </c>
      <c r="AG76" s="13">
        <f t="array" ref="AG76">IFERROR(INDEX(C71:C94, SMALL(IF(ISNUMBER(SEARCH("JV1",F71:F94)), ROW(F71:F94)-MIN(ROW(F71:F94))+1, ""), ROW() -70 )), "")</f>
        <v>0</v>
      </c>
      <c r="AH76" s="13" t="str">
        <f t="array" ref="AH76">IFERROR(INDEX(D71:D94, SMALL(IF(ISNUMBER(SEARCH("JV1",F71:F94)), ROW(F71:F94)-MIN(ROW(F71:F94))+1, ""), ROW() -70 )), "")</f>
        <v>11-749233</v>
      </c>
      <c r="AI76" s="13" t="str">
        <f t="array" ref="AI76">IFERROR(INDEX(E71:E94, SMALL(IF(ISNUMBER(SEARCH("JV1",F71:F94)), ROW(F71:F94)-MIN(ROW(F71:F94))+1, ""), ROW() -70 )), "")</f>
        <v>Matthew Heldman</v>
      </c>
      <c r="AJ76" s="13" t="str">
        <f t="array" ref="AJ76">IFERROR(INDEX(B71:B94, SMALL(IF(ISNUMBER(SEARCH("JV2",F71:F94)), ROW(F71:F94)-MIN(ROW(F71:F94))+1, ""), ROW() -70 )), "")</f>
        <v>Indiana Institute Of Technology</v>
      </c>
      <c r="AK76" s="13">
        <f t="array" ref="AK76">IFERROR(INDEX(C71:C94, SMALL(IF(ISNUMBER(SEARCH("JV2",F71:F94)), ROW(F71:F94)-MIN(ROW(F71:F94))+1, ""), ROW() -70 )), "")</f>
        <v>0</v>
      </c>
      <c r="AL76" s="13" t="str">
        <f t="array" ref="AL76">IFERROR(INDEX(D71:D94, SMALL(IF(ISNUMBER(SEARCH("JV2",F71:F94)), ROW(F71:F94)-MIN(ROW(F71:F94))+1, ""), ROW() -70 )), "")</f>
        <v>11-110534</v>
      </c>
      <c r="AM76" s="13" t="str">
        <f t="array" ref="AM76">IFERROR(INDEX(E71:E94, SMALL(IF(ISNUMBER(SEARCH("JV2",F71:F94)), ROW(F71:F94)-MIN(ROW(F71:F94))+1, ""), ROW() -70 )), "")</f>
        <v>Nick Borgman</v>
      </c>
    </row>
    <row r="77" spans="2:39" s="13" customFormat="1" ht="15" customHeight="1" x14ac:dyDescent="0.3">
      <c r="B77" s="21" t="s">
        <v>152</v>
      </c>
      <c r="C77" s="1"/>
      <c r="D77" s="22" t="s">
        <v>165</v>
      </c>
      <c r="E77" s="1" t="s">
        <v>166</v>
      </c>
      <c r="F77" s="23" t="s">
        <v>30</v>
      </c>
      <c r="G77" s="24"/>
      <c r="H77" s="25">
        <v>3741</v>
      </c>
      <c r="I77" s="24"/>
      <c r="J77" s="25" t="b">
        <v>0</v>
      </c>
      <c r="K77" s="19"/>
      <c r="L77" s="26"/>
      <c r="M77" s="27"/>
      <c r="AB77" s="13" t="str">
        <f t="array" ref="AB77">IFERROR(INDEX(B71:B94, SMALL(IF("V"=F71:F94, ROW(F71:F94)-MIN(ROW(F71:F94))+1, ""), ROW() -70 )), "")</f>
        <v>Indiana Institute Of Technology</v>
      </c>
      <c r="AC77" s="13">
        <f t="array" ref="AC77">IFERROR(INDEX(C71:C94, SMALL(IF("V"=F71:F94, ROW(F71:F94)-MIN(ROW(F71:F94))+1, ""), ROW() -70 )), "")</f>
        <v>0</v>
      </c>
      <c r="AD77" s="13" t="str">
        <f t="array" ref="AD77">IFERROR(INDEX(D71:D94, SMALL(IF("V"=F71:F94, ROW(F71:F94)-MIN(ROW(F71:F94))+1, ""), ROW() -70 )), "")</f>
        <v>11-136310</v>
      </c>
      <c r="AE77" s="13" t="str">
        <f t="array" ref="AE77">IFERROR(INDEX(E71:E94, SMALL(IF("V"=F71:F94, ROW(F71:F94)-MIN(ROW(F71:F94))+1, ""), ROW() -70 )), "")</f>
        <v>Race Lowder</v>
      </c>
      <c r="AF77" s="13" t="str">
        <f t="array" ref="AF77">IFERROR(INDEX(B71:B94, SMALL(IF(ISNUMBER(SEARCH("JV1",F71:F94)), ROW(F71:F94)-MIN(ROW(F71:F94))+1, ""), ROW() -70 )), "")</f>
        <v>Indiana Institute Of Technology</v>
      </c>
      <c r="AG77" s="13">
        <f t="array" ref="AG77">IFERROR(INDEX(C71:C94, SMALL(IF(ISNUMBER(SEARCH("JV1",F71:F94)), ROW(F71:F94)-MIN(ROW(F71:F94))+1, ""), ROW() -70 )), "")</f>
        <v>0</v>
      </c>
      <c r="AH77" s="13" t="str">
        <f t="array" ref="AH77">IFERROR(INDEX(D71:D94, SMALL(IF(ISNUMBER(SEARCH("JV1",F71:F94)), ROW(F71:F94)-MIN(ROW(F71:F94))+1, ""), ROW() -70 )), "")</f>
        <v>11-763514</v>
      </c>
      <c r="AI77" s="13" t="str">
        <f t="array" ref="AI77">IFERROR(INDEX(E71:E94, SMALL(IF(ISNUMBER(SEARCH("JV1",F71:F94)), ROW(F71:F94)-MIN(ROW(F71:F94))+1, ""), ROW() -70 )), "")</f>
        <v>Ralph Carbone</v>
      </c>
      <c r="AJ77" s="13" t="str">
        <f t="array" ref="AJ77">IFERROR(INDEX(B71:B94, SMALL(IF(ISNUMBER(SEARCH("JV2",F71:F94)), ROW(F71:F94)-MIN(ROW(F71:F94))+1, ""), ROW() -70 )), "")</f>
        <v/>
      </c>
      <c r="AK77" s="13" t="str">
        <f t="array" ref="AK77">IFERROR(INDEX(C71:C94, SMALL(IF(ISNUMBER(SEARCH("JV2",F71:F94)), ROW(F71:F94)-MIN(ROW(F71:F94))+1, ""), ROW() -70 )), "")</f>
        <v/>
      </c>
      <c r="AL77" s="13" t="str">
        <f t="array" ref="AL77">IFERROR(INDEX(D71:D94, SMALL(IF(ISNUMBER(SEARCH("JV2",F71:F94)), ROW(F71:F94)-MIN(ROW(F71:F94))+1, ""), ROW() -70 )), "")</f>
        <v/>
      </c>
      <c r="AM77" s="13" t="str">
        <f t="array" ref="AM77">IFERROR(INDEX(E71:E94, SMALL(IF(ISNUMBER(SEARCH("JV2",F71:F94)), ROW(F71:F94)-MIN(ROW(F71:F94))+1, ""), ROW() -70 )), "")</f>
        <v/>
      </c>
    </row>
    <row r="78" spans="2:39" s="13" customFormat="1" ht="15" customHeight="1" x14ac:dyDescent="0.3">
      <c r="B78" s="21" t="s">
        <v>152</v>
      </c>
      <c r="C78" s="1"/>
      <c r="D78" s="22" t="s">
        <v>167</v>
      </c>
      <c r="E78" s="1" t="s">
        <v>168</v>
      </c>
      <c r="F78" s="23" t="s">
        <v>18</v>
      </c>
      <c r="G78" s="24"/>
      <c r="H78" s="25">
        <v>3741</v>
      </c>
      <c r="I78" s="24"/>
      <c r="J78" s="25" t="b">
        <v>0</v>
      </c>
      <c r="K78" s="19"/>
      <c r="L78" s="26"/>
      <c r="M78" s="27"/>
      <c r="AB78" s="13" t="str">
        <f t="array" ref="AB78">IFERROR(INDEX(B71:B94, SMALL(IF("V"=F71:F94, ROW(F71:F94)-MIN(ROW(F71:F94))+1, ""), ROW() -70 )), "")</f>
        <v/>
      </c>
      <c r="AC78" s="13" t="str">
        <f t="array" ref="AC78">IFERROR(INDEX(C71:C94, SMALL(IF("V"=F71:F94, ROW(F71:F94)-MIN(ROW(F71:F94))+1, ""), ROW() -70 )), "")</f>
        <v/>
      </c>
      <c r="AD78" s="13" t="str">
        <f t="array" ref="AD78">IFERROR(INDEX(D71:D94, SMALL(IF("V"=F71:F94, ROW(F71:F94)-MIN(ROW(F71:F94))+1, ""), ROW() -70 )), "")</f>
        <v/>
      </c>
      <c r="AE78" s="13" t="str">
        <f t="array" ref="AE78">IFERROR(INDEX(E71:E94, SMALL(IF("V"=F71:F94, ROW(F71:F94)-MIN(ROW(F71:F94))+1, ""), ROW() -70 )), "")</f>
        <v/>
      </c>
      <c r="AF78" s="13" t="str">
        <f t="array" ref="AF78">IFERROR(INDEX(B71:B94, SMALL(IF(ISNUMBER(SEARCH("JV1",F71:F94)), ROW(F71:F94)-MIN(ROW(F71:F94))+1, ""), ROW() -70 )), "")</f>
        <v/>
      </c>
      <c r="AG78" s="13" t="str">
        <f t="array" ref="AG78">IFERROR(INDEX(C71:C94, SMALL(IF(ISNUMBER(SEARCH("JV1",F71:F94)), ROW(F71:F94)-MIN(ROW(F71:F94))+1, ""), ROW() -70 )), "")</f>
        <v/>
      </c>
      <c r="AH78" s="13" t="str">
        <f t="array" ref="AH78">IFERROR(INDEX(D71:D94, SMALL(IF(ISNUMBER(SEARCH("JV1",F71:F94)), ROW(F71:F94)-MIN(ROW(F71:F94))+1, ""), ROW() -70 )), "")</f>
        <v/>
      </c>
      <c r="AI78" s="13" t="str">
        <f t="array" ref="AI78">IFERROR(INDEX(E71:E94, SMALL(IF(ISNUMBER(SEARCH("JV1",F71:F94)), ROW(F71:F94)-MIN(ROW(F71:F94))+1, ""), ROW() -70 )), "")</f>
        <v/>
      </c>
      <c r="AJ78" s="13" t="str">
        <f t="array" ref="AJ78">IFERROR(INDEX(B71:B94, SMALL(IF(ISNUMBER(SEARCH("JV2",F71:F94)), ROW(F71:F94)-MIN(ROW(F71:F94))+1, ""), ROW() -70 )), "")</f>
        <v/>
      </c>
      <c r="AK78" s="13" t="str">
        <f t="array" ref="AK78">IFERROR(INDEX(C71:C94, SMALL(IF(ISNUMBER(SEARCH("JV2",F71:F94)), ROW(F71:F94)-MIN(ROW(F71:F94))+1, ""), ROW() -70 )), "")</f>
        <v/>
      </c>
      <c r="AL78" s="13" t="str">
        <f t="array" ref="AL78">IFERROR(INDEX(D71:D94, SMALL(IF(ISNUMBER(SEARCH("JV2",F71:F94)), ROW(F71:F94)-MIN(ROW(F71:F94))+1, ""), ROW() -70 )), "")</f>
        <v/>
      </c>
      <c r="AM78" s="13" t="str">
        <f t="array" ref="AM78">IFERROR(INDEX(E71:E94, SMALL(IF(ISNUMBER(SEARCH("JV2",F71:F94)), ROW(F71:F94)-MIN(ROW(F71:F94))+1, ""), ROW() -70 )), "")</f>
        <v/>
      </c>
    </row>
    <row r="79" spans="2:39" s="13" customFormat="1" ht="15" customHeight="1" x14ac:dyDescent="0.3">
      <c r="B79" s="21" t="s">
        <v>152</v>
      </c>
      <c r="C79" s="1"/>
      <c r="D79" s="22" t="s">
        <v>169</v>
      </c>
      <c r="E79" s="1" t="s">
        <v>170</v>
      </c>
      <c r="F79" s="23" t="s">
        <v>17</v>
      </c>
      <c r="G79" s="24"/>
      <c r="H79" s="25">
        <v>3741</v>
      </c>
      <c r="I79" s="24"/>
      <c r="J79" s="25" t="b">
        <v>0</v>
      </c>
      <c r="K79" s="19"/>
      <c r="L79" s="26"/>
      <c r="M79" s="27"/>
    </row>
    <row r="80" spans="2:39" s="13" customFormat="1" ht="15" customHeight="1" x14ac:dyDescent="0.3">
      <c r="B80" s="21" t="s">
        <v>152</v>
      </c>
      <c r="C80" s="1"/>
      <c r="D80" s="22" t="s">
        <v>171</v>
      </c>
      <c r="E80" s="1" t="s">
        <v>172</v>
      </c>
      <c r="F80" s="23" t="s">
        <v>18</v>
      </c>
      <c r="G80" s="24"/>
      <c r="H80" s="25">
        <v>3741</v>
      </c>
      <c r="I80" s="24"/>
      <c r="J80" s="25" t="b">
        <v>0</v>
      </c>
      <c r="K80" s="19"/>
      <c r="L80" s="26"/>
      <c r="M80" s="27"/>
    </row>
    <row r="81" spans="2:39" s="13" customFormat="1" ht="15" customHeight="1" x14ac:dyDescent="0.3">
      <c r="B81" s="21" t="s">
        <v>152</v>
      </c>
      <c r="C81" s="1"/>
      <c r="D81" s="22" t="s">
        <v>173</v>
      </c>
      <c r="E81" s="1" t="s">
        <v>174</v>
      </c>
      <c r="F81" s="23" t="s">
        <v>30</v>
      </c>
      <c r="G81" s="24"/>
      <c r="H81" s="25">
        <v>3741</v>
      </c>
      <c r="I81" s="24"/>
      <c r="J81" s="25" t="b">
        <v>0</v>
      </c>
      <c r="K81" s="19"/>
      <c r="L81" s="26"/>
      <c r="M81" s="27"/>
    </row>
    <row r="82" spans="2:39" s="13" customFormat="1" ht="15" customHeight="1" x14ac:dyDescent="0.3">
      <c r="B82" s="21" t="s">
        <v>152</v>
      </c>
      <c r="C82" s="1"/>
      <c r="D82" s="22" t="s">
        <v>175</v>
      </c>
      <c r="E82" s="1" t="s">
        <v>176</v>
      </c>
      <c r="F82" s="23" t="s">
        <v>17</v>
      </c>
      <c r="G82" s="24"/>
      <c r="H82" s="25">
        <v>3741</v>
      </c>
      <c r="I82" s="24"/>
      <c r="J82" s="25" t="b">
        <v>0</v>
      </c>
      <c r="K82" s="19"/>
      <c r="L82" s="26"/>
      <c r="M82" s="27"/>
    </row>
    <row r="83" spans="2:39" s="13" customFormat="1" ht="15" customHeight="1" x14ac:dyDescent="0.3">
      <c r="B83" s="21" t="s">
        <v>152</v>
      </c>
      <c r="C83" s="1"/>
      <c r="D83" s="22" t="s">
        <v>177</v>
      </c>
      <c r="E83" s="1" t="s">
        <v>178</v>
      </c>
      <c r="F83" s="23" t="s">
        <v>17</v>
      </c>
      <c r="G83" s="24"/>
      <c r="H83" s="25">
        <v>3741</v>
      </c>
      <c r="I83" s="24"/>
      <c r="J83" s="25" t="b">
        <v>0</v>
      </c>
      <c r="K83" s="19"/>
      <c r="L83" s="26"/>
      <c r="M83" s="27"/>
    </row>
    <row r="84" spans="2:39" s="13" customFormat="1" ht="15" customHeight="1" x14ac:dyDescent="0.3">
      <c r="B84" s="21" t="s">
        <v>152</v>
      </c>
      <c r="C84" s="1"/>
      <c r="D84" s="22" t="s">
        <v>179</v>
      </c>
      <c r="E84" s="1" t="s">
        <v>180</v>
      </c>
      <c r="F84" s="23" t="s">
        <v>14</v>
      </c>
      <c r="G84" s="24"/>
      <c r="H84" s="25">
        <v>3741</v>
      </c>
      <c r="I84" s="24"/>
      <c r="J84" s="25" t="b">
        <v>0</v>
      </c>
      <c r="K84" s="19"/>
      <c r="L84" s="26"/>
      <c r="M84" s="27"/>
    </row>
    <row r="85" spans="2:39" s="13" customFormat="1" ht="15" customHeight="1" x14ac:dyDescent="0.3">
      <c r="B85" s="21" t="s">
        <v>152</v>
      </c>
      <c r="C85" s="1"/>
      <c r="D85" s="22" t="s">
        <v>181</v>
      </c>
      <c r="E85" s="1" t="s">
        <v>182</v>
      </c>
      <c r="F85" s="23" t="s">
        <v>17</v>
      </c>
      <c r="G85" s="24"/>
      <c r="H85" s="25">
        <v>3741</v>
      </c>
      <c r="I85" s="24"/>
      <c r="J85" s="25" t="b">
        <v>0</v>
      </c>
      <c r="K85" s="19"/>
      <c r="L85" s="26"/>
      <c r="M85" s="27"/>
    </row>
    <row r="86" spans="2:39" s="13" customFormat="1" ht="15" customHeight="1" x14ac:dyDescent="0.3">
      <c r="B86" s="21" t="s">
        <v>152</v>
      </c>
      <c r="C86" s="1"/>
      <c r="D86" s="22" t="s">
        <v>183</v>
      </c>
      <c r="E86" s="1" t="s">
        <v>184</v>
      </c>
      <c r="F86" s="23" t="s">
        <v>18</v>
      </c>
      <c r="G86" s="24"/>
      <c r="H86" s="25">
        <v>3741</v>
      </c>
      <c r="I86" s="24"/>
      <c r="J86" s="25" t="b">
        <v>0</v>
      </c>
      <c r="K86" s="19"/>
      <c r="L86" s="26"/>
      <c r="M86" s="27"/>
    </row>
    <row r="87" spans="2:39" s="13" customFormat="1" ht="15" customHeight="1" x14ac:dyDescent="0.3">
      <c r="B87" s="21" t="s">
        <v>152</v>
      </c>
      <c r="C87" s="1"/>
      <c r="D87" s="22" t="s">
        <v>185</v>
      </c>
      <c r="E87" s="1" t="s">
        <v>186</v>
      </c>
      <c r="F87" s="23" t="s">
        <v>18</v>
      </c>
      <c r="G87" s="24"/>
      <c r="H87" s="25">
        <v>3741</v>
      </c>
      <c r="I87" s="24"/>
      <c r="J87" s="25" t="b">
        <v>0</v>
      </c>
      <c r="K87" s="19"/>
      <c r="L87" s="26"/>
      <c r="M87" s="27"/>
    </row>
    <row r="88" spans="2:39" s="13" customFormat="1" ht="15" customHeight="1" x14ac:dyDescent="0.3">
      <c r="B88" s="21" t="s">
        <v>152</v>
      </c>
      <c r="C88" s="1"/>
      <c r="D88" s="22" t="s">
        <v>187</v>
      </c>
      <c r="E88" s="1" t="s">
        <v>188</v>
      </c>
      <c r="F88" s="23" t="s">
        <v>17</v>
      </c>
      <c r="G88" s="24"/>
      <c r="H88" s="25">
        <v>3741</v>
      </c>
      <c r="I88" s="24"/>
      <c r="J88" s="25" t="b">
        <v>0</v>
      </c>
      <c r="K88" s="19"/>
      <c r="L88" s="26"/>
      <c r="M88" s="27"/>
    </row>
    <row r="89" spans="2:39" s="13" customFormat="1" ht="15" customHeight="1" x14ac:dyDescent="0.3">
      <c r="B89" s="21" t="s">
        <v>152</v>
      </c>
      <c r="C89" s="1"/>
      <c r="D89" s="22" t="s">
        <v>189</v>
      </c>
      <c r="E89" s="1" t="s">
        <v>190</v>
      </c>
      <c r="F89" s="23" t="s">
        <v>18</v>
      </c>
      <c r="G89" s="24"/>
      <c r="H89" s="25">
        <v>3741</v>
      </c>
      <c r="I89" s="24"/>
      <c r="J89" s="25" t="b">
        <v>0</v>
      </c>
      <c r="K89" s="19"/>
      <c r="L89" s="26"/>
      <c r="M89" s="27"/>
    </row>
    <row r="90" spans="2:39" s="13" customFormat="1" ht="15" customHeight="1" x14ac:dyDescent="0.3">
      <c r="B90" s="21" t="s">
        <v>152</v>
      </c>
      <c r="C90" s="1"/>
      <c r="D90" s="22" t="s">
        <v>191</v>
      </c>
      <c r="E90" s="1" t="s">
        <v>192</v>
      </c>
      <c r="F90" s="23" t="s">
        <v>30</v>
      </c>
      <c r="G90" s="24"/>
      <c r="H90" s="25">
        <v>3741</v>
      </c>
      <c r="I90" s="24"/>
      <c r="J90" s="25" t="b">
        <v>0</v>
      </c>
      <c r="K90" s="19"/>
      <c r="L90" s="26"/>
      <c r="M90" s="27"/>
    </row>
    <row r="91" spans="2:39" s="13" customFormat="1" ht="15" customHeight="1" x14ac:dyDescent="0.3">
      <c r="B91" s="21" t="s">
        <v>152</v>
      </c>
      <c r="C91" s="1"/>
      <c r="D91" s="22" t="s">
        <v>193</v>
      </c>
      <c r="E91" s="1" t="s">
        <v>194</v>
      </c>
      <c r="F91" s="23" t="s">
        <v>14</v>
      </c>
      <c r="G91" s="24"/>
      <c r="H91" s="25">
        <v>3741</v>
      </c>
      <c r="I91" s="24"/>
      <c r="J91" s="25" t="b">
        <v>0</v>
      </c>
      <c r="K91" s="19"/>
      <c r="L91" s="26"/>
      <c r="M91" s="27"/>
    </row>
    <row r="92" spans="2:39" s="13" customFormat="1" ht="15" customHeight="1" x14ac:dyDescent="0.3">
      <c r="B92" s="21" t="s">
        <v>152</v>
      </c>
      <c r="C92" s="1"/>
      <c r="D92" s="22" t="s">
        <v>195</v>
      </c>
      <c r="E92" s="1" t="s">
        <v>196</v>
      </c>
      <c r="F92" s="23" t="s">
        <v>14</v>
      </c>
      <c r="G92" s="24"/>
      <c r="H92" s="25">
        <v>3741</v>
      </c>
      <c r="I92" s="24"/>
      <c r="J92" s="25" t="b">
        <v>0</v>
      </c>
      <c r="K92" s="19"/>
      <c r="L92" s="26"/>
      <c r="M92" s="27"/>
    </row>
    <row r="93" spans="2:39" s="13" customFormat="1" ht="15" customHeight="1" x14ac:dyDescent="0.3">
      <c r="B93" s="21" t="s">
        <v>152</v>
      </c>
      <c r="C93" s="1"/>
      <c r="D93" s="22" t="s">
        <v>197</v>
      </c>
      <c r="E93" s="1" t="s">
        <v>198</v>
      </c>
      <c r="F93" s="23" t="s">
        <v>17</v>
      </c>
      <c r="G93" s="24"/>
      <c r="H93" s="25">
        <v>3741</v>
      </c>
      <c r="I93" s="24"/>
      <c r="J93" s="25" t="b">
        <v>0</v>
      </c>
      <c r="K93" s="19"/>
      <c r="L93" s="26"/>
      <c r="M93" s="27"/>
    </row>
    <row r="94" spans="2:39" s="13" customFormat="1" ht="15" customHeight="1" x14ac:dyDescent="0.3">
      <c r="B94" s="21" t="s">
        <v>152</v>
      </c>
      <c r="C94" s="1"/>
      <c r="D94" s="22" t="s">
        <v>199</v>
      </c>
      <c r="E94" s="1" t="s">
        <v>200</v>
      </c>
      <c r="F94" s="23" t="s">
        <v>30</v>
      </c>
      <c r="G94" s="24"/>
      <c r="H94" s="25">
        <v>3741</v>
      </c>
      <c r="I94" s="24"/>
      <c r="J94" s="25" t="b">
        <v>0</v>
      </c>
      <c r="K94" s="19"/>
      <c r="L94" s="26"/>
      <c r="M94" s="27"/>
    </row>
    <row r="95" spans="2:39" s="13" customFormat="1" ht="15" customHeight="1" x14ac:dyDescent="0.3">
      <c r="B95" s="21" t="s">
        <v>201</v>
      </c>
      <c r="C95" s="1"/>
      <c r="D95" s="22" t="s">
        <v>202</v>
      </c>
      <c r="E95" s="1" t="s">
        <v>203</v>
      </c>
      <c r="F95" s="23" t="s">
        <v>18</v>
      </c>
      <c r="G95" s="24"/>
      <c r="H95" s="25">
        <v>3780</v>
      </c>
      <c r="I95" s="24"/>
      <c r="J95" s="25" t="b">
        <v>0</v>
      </c>
      <c r="K95" s="19"/>
      <c r="L95" s="26"/>
      <c r="M95" s="27"/>
      <c r="AB95" s="13" t="str">
        <f t="array" ref="AB95">IFERROR(INDEX(B95:B114, SMALL(IF("V"=F95:F114, ROW(F95:F114)-MIN(ROW(F95:F114))+1, ""), ROW() -94 )), "")</f>
        <v>Lawrence Technological University</v>
      </c>
      <c r="AC95" s="13">
        <f t="array" ref="AC95">IFERROR(INDEX(C95:C114, SMALL(IF("V"=F95:F114, ROW(F95:F114)-MIN(ROW(F95:F114))+1, ""), ROW() -94 )), "")</f>
        <v>0</v>
      </c>
      <c r="AD95" s="13" t="str">
        <f t="array" ref="AD95">IFERROR(INDEX(D95:D114, SMALL(IF("V"=F95:F114, ROW(F95:F114)-MIN(ROW(F95:F114))+1, ""), ROW() -94 )), "")</f>
        <v>8766-19598</v>
      </c>
      <c r="AE95" s="13" t="str">
        <f t="array" ref="AE95">IFERROR(INDEX(E95:E114, SMALL(IF("V"=F95:F114, ROW(F95:F114)-MIN(ROW(F95:F114))+1, ""), ROW() -94 )), "")</f>
        <v>Ayden Davis</v>
      </c>
      <c r="AF95" s="13" t="str">
        <f t="array" ref="AF95">IFERROR(INDEX(B95:B114, SMALL(IF(ISNUMBER(SEARCH("JV1",F95:F114)), ROW(F95:F114)-MIN(ROW(F95:F114))+1, ""), ROW() -94 )), "")</f>
        <v>Lawrence Technological University</v>
      </c>
      <c r="AG95" s="13">
        <f t="array" ref="AG95">IFERROR(INDEX(C95:C114, SMALL(IF(ISNUMBER(SEARCH("JV1",F95:F114)), ROW(F95:F114)-MIN(ROW(F95:F114))+1, ""), ROW() -94 )), "")</f>
        <v>0</v>
      </c>
      <c r="AH95" s="13" t="str">
        <f t="array" ref="AH95">IFERROR(INDEX(D95:D114, SMALL(IF(ISNUMBER(SEARCH("JV1",F95:F114)), ROW(F95:F114)-MIN(ROW(F95:F114))+1, ""), ROW() -94 )), "")</f>
        <v>19-35989</v>
      </c>
      <c r="AI95" s="13" t="str">
        <f t="array" ref="AI95">IFERROR(INDEX(E95:E114, SMALL(IF(ISNUMBER(SEARCH("JV1",F95:F114)), ROW(F95:F114)-MIN(ROW(F95:F114))+1, ""), ROW() -94 )), "")</f>
        <v>Benjamin Augustitus</v>
      </c>
      <c r="AJ95" s="13" t="str">
        <f t="array" ref="AJ95">IFERROR(INDEX(B95:B114, SMALL(IF(ISNUMBER(SEARCH("JV2",F95:F114)), ROW(F95:F114)-MIN(ROW(F95:F114))+1, ""), ROW() -94 )), "")</f>
        <v>Lawrence Technological University</v>
      </c>
      <c r="AK95" s="13">
        <f t="array" ref="AK95">IFERROR(INDEX(C95:C114, SMALL(IF(ISNUMBER(SEARCH("JV2",F95:F114)), ROW(F95:F114)-MIN(ROW(F95:F114))+1, ""), ROW() -94 )), "")</f>
        <v>0</v>
      </c>
      <c r="AL95" s="13" t="str">
        <f t="array" ref="AL95">IFERROR(INDEX(D95:D114, SMALL(IF(ISNUMBER(SEARCH("JV2",F95:F114)), ROW(F95:F114)-MIN(ROW(F95:F114))+1, ""), ROW() -94 )), "")</f>
        <v>7914-54822</v>
      </c>
      <c r="AM95" s="13" t="str">
        <f t="array" ref="AM95">IFERROR(INDEX(E95:E114, SMALL(IF(ISNUMBER(SEARCH("JV2",F95:F114)), ROW(F95:F114)-MIN(ROW(F95:F114))+1, ""), ROW() -94 )), "")</f>
        <v>Adam Ferris</v>
      </c>
    </row>
    <row r="96" spans="2:39" s="13" customFormat="1" ht="15" customHeight="1" x14ac:dyDescent="0.3">
      <c r="B96" s="21" t="s">
        <v>201</v>
      </c>
      <c r="C96" s="1"/>
      <c r="D96" s="22" t="s">
        <v>204</v>
      </c>
      <c r="E96" s="1" t="s">
        <v>205</v>
      </c>
      <c r="F96" s="23" t="s">
        <v>14</v>
      </c>
      <c r="G96" s="24"/>
      <c r="H96" s="25">
        <v>3780</v>
      </c>
      <c r="I96" s="24"/>
      <c r="J96" s="25" t="b">
        <v>0</v>
      </c>
      <c r="K96" s="19"/>
      <c r="L96" s="26"/>
      <c r="M96" s="27"/>
      <c r="AB96" s="13" t="str">
        <f t="array" ref="AB96">IFERROR(INDEX(B95:B114, SMALL(IF("V"=F95:F114, ROW(F95:F114)-MIN(ROW(F95:F114))+1, ""), ROW() -94 )), "")</f>
        <v>Lawrence Technological University</v>
      </c>
      <c r="AC96" s="13">
        <f t="array" ref="AC96">IFERROR(INDEX(C95:C114, SMALL(IF("V"=F95:F114, ROW(F95:F114)-MIN(ROW(F95:F114))+1, ""), ROW() -94 )), "")</f>
        <v>0</v>
      </c>
      <c r="AD96" s="13" t="str">
        <f t="array" ref="AD96">IFERROR(INDEX(D95:D114, SMALL(IF("V"=F95:F114, ROW(F95:F114)-MIN(ROW(F95:F114))+1, ""), ROW() -94 )), "")</f>
        <v>11-386200</v>
      </c>
      <c r="AE96" s="13" t="str">
        <f t="array" ref="AE96">IFERROR(INDEX(E95:E114, SMALL(IF("V"=F95:F114, ROW(F95:F114)-MIN(ROW(F95:F114))+1, ""), ROW() -94 )), "")</f>
        <v>Cayleb Carey</v>
      </c>
      <c r="AF96" s="13" t="str">
        <f t="array" ref="AF96">IFERROR(INDEX(B95:B114, SMALL(IF(ISNUMBER(SEARCH("JV1",F95:F114)), ROW(F95:F114)-MIN(ROW(F95:F114))+1, ""), ROW() -94 )), "")</f>
        <v>Lawrence Technological University</v>
      </c>
      <c r="AG96" s="13">
        <f t="array" ref="AG96">IFERROR(INDEX(C95:C114, SMALL(IF(ISNUMBER(SEARCH("JV1",F95:F114)), ROW(F95:F114)-MIN(ROW(F95:F114))+1, ""), ROW() -94 )), "")</f>
        <v>0</v>
      </c>
      <c r="AH96" s="13" t="str">
        <f t="array" ref="AH96">IFERROR(INDEX(D95:D114, SMALL(IF(ISNUMBER(SEARCH("JV1",F95:F114)), ROW(F95:F114)-MIN(ROW(F95:F114))+1, ""), ROW() -94 )), "")</f>
        <v>11-83127</v>
      </c>
      <c r="AI96" s="13" t="str">
        <f t="array" ref="AI96">IFERROR(INDEX(E95:E114, SMALL(IF(ISNUMBER(SEARCH("JV1",F95:F114)), ROW(F95:F114)-MIN(ROW(F95:F114))+1, ""), ROW() -94 )), "")</f>
        <v>Logan Bird</v>
      </c>
      <c r="AJ96" s="13" t="str">
        <f t="array" ref="AJ96">IFERROR(INDEX(B95:B114, SMALL(IF(ISNUMBER(SEARCH("JV2",F95:F114)), ROW(F95:F114)-MIN(ROW(F95:F114))+1, ""), ROW() -94 )), "")</f>
        <v>Lawrence Technological University</v>
      </c>
      <c r="AK96" s="13">
        <f t="array" ref="AK96">IFERROR(INDEX(C95:C114, SMALL(IF(ISNUMBER(SEARCH("JV2",F95:F114)), ROW(F95:F114)-MIN(ROW(F95:F114))+1, ""), ROW() -94 )), "")</f>
        <v>0</v>
      </c>
      <c r="AL96" s="13" t="str">
        <f t="array" ref="AL96">IFERROR(INDEX(D95:D114, SMALL(IF(ISNUMBER(SEARCH("JV2",F95:F114)), ROW(F95:F114)-MIN(ROW(F95:F114))+1, ""), ROW() -94 )), "")</f>
        <v>9229-52707</v>
      </c>
      <c r="AM96" s="13" t="str">
        <f t="array" ref="AM96">IFERROR(INDEX(E95:E114, SMALL(IF(ISNUMBER(SEARCH("JV2",F95:F114)), ROW(F95:F114)-MIN(ROW(F95:F114))+1, ""), ROW() -94 )), "")</f>
        <v>Brody La Rose</v>
      </c>
    </row>
    <row r="97" spans="2:39" s="13" customFormat="1" ht="15" customHeight="1" x14ac:dyDescent="0.3">
      <c r="B97" s="21" t="s">
        <v>201</v>
      </c>
      <c r="C97" s="1"/>
      <c r="D97" s="22" t="s">
        <v>206</v>
      </c>
      <c r="E97" s="1" t="s">
        <v>207</v>
      </c>
      <c r="F97" s="23" t="s">
        <v>17</v>
      </c>
      <c r="G97" s="24"/>
      <c r="H97" s="25">
        <v>3780</v>
      </c>
      <c r="I97" s="24"/>
      <c r="J97" s="25" t="b">
        <v>0</v>
      </c>
      <c r="K97" s="19"/>
      <c r="L97" s="26"/>
      <c r="M97" s="27"/>
      <c r="AB97" s="13" t="str">
        <f t="array" ref="AB97">IFERROR(INDEX(B95:B114, SMALL(IF("V"=F95:F114, ROW(F95:F114)-MIN(ROW(F95:F114))+1, ""), ROW() -94 )), "")</f>
        <v>Lawrence Technological University</v>
      </c>
      <c r="AC97" s="13">
        <f t="array" ref="AC97">IFERROR(INDEX(C95:C114, SMALL(IF("V"=F95:F114, ROW(F95:F114)-MIN(ROW(F95:F114))+1, ""), ROW() -94 )), "")</f>
        <v>0</v>
      </c>
      <c r="AD97" s="13" t="str">
        <f t="array" ref="AD97">IFERROR(INDEX(D95:D114, SMALL(IF("V"=F95:F114, ROW(F95:F114)-MIN(ROW(F95:F114))+1, ""), ROW() -94 )), "")</f>
        <v>11-528575</v>
      </c>
      <c r="AE97" s="13" t="str">
        <f t="array" ref="AE97">IFERROR(INDEX(E95:E114, SMALL(IF("V"=F95:F114, ROW(F95:F114)-MIN(ROW(F95:F114))+1, ""), ROW() -94 )), "")</f>
        <v>Connor Nowak</v>
      </c>
      <c r="AF97" s="13" t="str">
        <f t="array" ref="AF97">IFERROR(INDEX(B95:B114, SMALL(IF(ISNUMBER(SEARCH("JV1",F95:F114)), ROW(F95:F114)-MIN(ROW(F95:F114))+1, ""), ROW() -94 )), "")</f>
        <v>Lawrence Technological University</v>
      </c>
      <c r="AG97" s="13">
        <f t="array" ref="AG97">IFERROR(INDEX(C95:C114, SMALL(IF(ISNUMBER(SEARCH("JV1",F95:F114)), ROW(F95:F114)-MIN(ROW(F95:F114))+1, ""), ROW() -94 )), "")</f>
        <v>0</v>
      </c>
      <c r="AH97" s="13" t="str">
        <f t="array" ref="AH97">IFERROR(INDEX(D95:D114, SMALL(IF(ISNUMBER(SEARCH("JV1",F95:F114)), ROW(F95:F114)-MIN(ROW(F95:F114))+1, ""), ROW() -94 )), "")</f>
        <v>15-139595</v>
      </c>
      <c r="AI97" s="13" t="str">
        <f t="array" ref="AI97">IFERROR(INDEX(E95:E114, SMALL(IF(ISNUMBER(SEARCH("JV1",F95:F114)), ROW(F95:F114)-MIN(ROW(F95:F114))+1, ""), ROW() -94 )), "")</f>
        <v>Marco Ramirez</v>
      </c>
      <c r="AJ97" s="13" t="str">
        <f t="array" ref="AJ97">IFERROR(INDEX(B95:B114, SMALL(IF(ISNUMBER(SEARCH("JV2",F95:F114)), ROW(F95:F114)-MIN(ROW(F95:F114))+1, ""), ROW() -94 )), "")</f>
        <v>Lawrence Technological University</v>
      </c>
      <c r="AK97" s="13">
        <f t="array" ref="AK97">IFERROR(INDEX(C95:C114, SMALL(IF(ISNUMBER(SEARCH("JV2",F95:F114)), ROW(F95:F114)-MIN(ROW(F95:F114))+1, ""), ROW() -94 )), "")</f>
        <v>0</v>
      </c>
      <c r="AL97" s="13" t="str">
        <f t="array" ref="AL97">IFERROR(INDEX(D95:D114, SMALL(IF(ISNUMBER(SEARCH("JV2",F95:F114)), ROW(F95:F114)-MIN(ROW(F95:F114))+1, ""), ROW() -94 )), "")</f>
        <v>17-71210</v>
      </c>
      <c r="AM97" s="13" t="str">
        <f t="array" ref="AM97">IFERROR(INDEX(E95:E114, SMALL(IF(ISNUMBER(SEARCH("JV2",F95:F114)), ROW(F95:F114)-MIN(ROW(F95:F114))+1, ""), ROW() -94 )), "")</f>
        <v>Callum Meredith</v>
      </c>
    </row>
    <row r="98" spans="2:39" s="13" customFormat="1" ht="15" customHeight="1" x14ac:dyDescent="0.3">
      <c r="B98" s="21" t="s">
        <v>201</v>
      </c>
      <c r="C98" s="1"/>
      <c r="D98" s="22" t="s">
        <v>208</v>
      </c>
      <c r="E98" s="1" t="s">
        <v>209</v>
      </c>
      <c r="F98" s="23" t="s">
        <v>18</v>
      </c>
      <c r="G98" s="24"/>
      <c r="H98" s="25">
        <v>3780</v>
      </c>
      <c r="I98" s="24"/>
      <c r="J98" s="25" t="b">
        <v>0</v>
      </c>
      <c r="K98" s="19"/>
      <c r="L98" s="26"/>
      <c r="M98" s="27"/>
      <c r="AB98" s="13" t="str">
        <f t="array" ref="AB98">IFERROR(INDEX(B95:B114, SMALL(IF("V"=F95:F114, ROW(F95:F114)-MIN(ROW(F95:F114))+1, ""), ROW() -94 )), "")</f>
        <v>Lawrence Technological University</v>
      </c>
      <c r="AC98" s="13">
        <f t="array" ref="AC98">IFERROR(INDEX(C95:C114, SMALL(IF("V"=F95:F114, ROW(F95:F114)-MIN(ROW(F95:F114))+1, ""), ROW() -94 )), "")</f>
        <v>0</v>
      </c>
      <c r="AD98" s="13" t="str">
        <f t="array" ref="AD98">IFERROR(INDEX(D95:D114, SMALL(IF("V"=F95:F114, ROW(F95:F114)-MIN(ROW(F95:F114))+1, ""), ROW() -94 )), "")</f>
        <v>11-540891</v>
      </c>
      <c r="AE98" s="13" t="str">
        <f t="array" ref="AE98">IFERROR(INDEX(E95:E114, SMALL(IF("V"=F95:F114, ROW(F95:F114)-MIN(ROW(F95:F114))+1, ""), ROW() -94 )), "")</f>
        <v>Costa Gastouniotis</v>
      </c>
      <c r="AF98" s="13" t="str">
        <f t="array" ref="AF98">IFERROR(INDEX(B95:B114, SMALL(IF(ISNUMBER(SEARCH("JV1",F95:F114)), ROW(F95:F114)-MIN(ROW(F95:F114))+1, ""), ROW() -94 )), "")</f>
        <v>Lawrence Technological University</v>
      </c>
      <c r="AG98" s="13">
        <f t="array" ref="AG98">IFERROR(INDEX(C95:C114, SMALL(IF(ISNUMBER(SEARCH("JV1",F95:F114)), ROW(F95:F114)-MIN(ROW(F95:F114))+1, ""), ROW() -94 )), "")</f>
        <v>0</v>
      </c>
      <c r="AH98" s="13" t="str">
        <f t="array" ref="AH98">IFERROR(INDEX(D95:D114, SMALL(IF(ISNUMBER(SEARCH("JV1",F95:F114)), ROW(F95:F114)-MIN(ROW(F95:F114))+1, ""), ROW() -94 )), "")</f>
        <v>11-670270</v>
      </c>
      <c r="AI98" s="13" t="str">
        <f t="array" ref="AI98">IFERROR(INDEX(E95:E114, SMALL(IF(ISNUMBER(SEARCH("JV1",F95:F114)), ROW(F95:F114)-MIN(ROW(F95:F114))+1, ""), ROW() -94 )), "")</f>
        <v>Nicholas Clauson</v>
      </c>
      <c r="AJ98" s="13" t="str">
        <f t="array" ref="AJ98">IFERROR(INDEX(B95:B114, SMALL(IF(ISNUMBER(SEARCH("JV2",F95:F114)), ROW(F95:F114)-MIN(ROW(F95:F114))+1, ""), ROW() -94 )), "")</f>
        <v>Lawrence Technological University</v>
      </c>
      <c r="AK98" s="13">
        <f t="array" ref="AK98">IFERROR(INDEX(C95:C114, SMALL(IF(ISNUMBER(SEARCH("JV2",F95:F114)), ROW(F95:F114)-MIN(ROW(F95:F114))+1, ""), ROW() -94 )), "")</f>
        <v>0</v>
      </c>
      <c r="AL98" s="13" t="str">
        <f t="array" ref="AL98">IFERROR(INDEX(D95:D114, SMALL(IF(ISNUMBER(SEARCH("JV2",F95:F114)), ROW(F95:F114)-MIN(ROW(F95:F114))+1, ""), ROW() -94 )), "")</f>
        <v>11-342421</v>
      </c>
      <c r="AM98" s="13" t="str">
        <f t="array" ref="AM98">IFERROR(INDEX(E95:E114, SMALL(IF(ISNUMBER(SEARCH("JV2",F95:F114)), ROW(F95:F114)-MIN(ROW(F95:F114))+1, ""), ROW() -94 )), "")</f>
        <v>Jacob Wilson</v>
      </c>
    </row>
    <row r="99" spans="2:39" s="13" customFormat="1" ht="15" customHeight="1" x14ac:dyDescent="0.3">
      <c r="B99" s="21" t="s">
        <v>201</v>
      </c>
      <c r="C99" s="1"/>
      <c r="D99" s="22" t="s">
        <v>210</v>
      </c>
      <c r="E99" s="1" t="s">
        <v>211</v>
      </c>
      <c r="F99" s="23" t="s">
        <v>18</v>
      </c>
      <c r="G99" s="24"/>
      <c r="H99" s="25">
        <v>3780</v>
      </c>
      <c r="I99" s="24"/>
      <c r="J99" s="25" t="b">
        <v>0</v>
      </c>
      <c r="K99" s="19"/>
      <c r="L99" s="26"/>
      <c r="M99" s="27"/>
      <c r="AB99" s="13" t="str">
        <f t="array" ref="AB99">IFERROR(INDEX(B95:B114, SMALL(IF("V"=F95:F114, ROW(F95:F114)-MIN(ROW(F95:F114))+1, ""), ROW() -94 )), "")</f>
        <v>Lawrence Technological University</v>
      </c>
      <c r="AC99" s="13">
        <f t="array" ref="AC99">IFERROR(INDEX(C95:C114, SMALL(IF("V"=F95:F114, ROW(F95:F114)-MIN(ROW(F95:F114))+1, ""), ROW() -94 )), "")</f>
        <v>0</v>
      </c>
      <c r="AD99" s="13" t="str">
        <f t="array" ref="AD99">IFERROR(INDEX(D95:D114, SMALL(IF("V"=F95:F114, ROW(F95:F114)-MIN(ROW(F95:F114))+1, ""), ROW() -94 )), "")</f>
        <v>5617-4041</v>
      </c>
      <c r="AE99" s="13" t="str">
        <f t="array" ref="AE99">IFERROR(INDEX(E95:E114, SMALL(IF("V"=F95:F114, ROW(F95:F114)-MIN(ROW(F95:F114))+1, ""), ROW() -94 )), "")</f>
        <v>Jarin Kurashige</v>
      </c>
      <c r="AF99" s="13" t="str">
        <f t="array" ref="AF99">IFERROR(INDEX(B95:B114, SMALL(IF(ISNUMBER(SEARCH("JV1",F95:F114)), ROW(F95:F114)-MIN(ROW(F95:F114))+1, ""), ROW() -94 )), "")</f>
        <v>Lawrence Technological University</v>
      </c>
      <c r="AG99" s="13">
        <f t="array" ref="AG99">IFERROR(INDEX(C95:C114, SMALL(IF(ISNUMBER(SEARCH("JV1",F95:F114)), ROW(F95:F114)-MIN(ROW(F95:F114))+1, ""), ROW() -94 )), "")</f>
        <v>0</v>
      </c>
      <c r="AH99" s="13" t="str">
        <f t="array" ref="AH99">IFERROR(INDEX(D95:D114, SMALL(IF(ISNUMBER(SEARCH("JV1",F95:F114)), ROW(F95:F114)-MIN(ROW(F95:F114))+1, ""), ROW() -94 )), "")</f>
        <v>11-724585</v>
      </c>
      <c r="AI99" s="13" t="str">
        <f t="array" ref="AI99">IFERROR(INDEX(E95:E114, SMALL(IF(ISNUMBER(SEARCH("JV1",F95:F114)), ROW(F95:F114)-MIN(ROW(F95:F114))+1, ""), ROW() -94 )), "")</f>
        <v>Ryan Beaty</v>
      </c>
      <c r="AJ99" s="13" t="str">
        <f t="array" ref="AJ99">IFERROR(INDEX(B95:B114, SMALL(IF(ISNUMBER(SEARCH("JV2",F95:F114)), ROW(F95:F114)-MIN(ROW(F95:F114))+1, ""), ROW() -94 )), "")</f>
        <v>Lawrence Technological University</v>
      </c>
      <c r="AK99" s="13">
        <f t="array" ref="AK99">IFERROR(INDEX(C95:C114, SMALL(IF(ISNUMBER(SEARCH("JV2",F95:F114)), ROW(F95:F114)-MIN(ROW(F95:F114))+1, ""), ROW() -94 )), "")</f>
        <v>0</v>
      </c>
      <c r="AL99" s="13" t="str">
        <f t="array" ref="AL99">IFERROR(INDEX(D95:D114, SMALL(IF(ISNUMBER(SEARCH("JV2",F95:F114)), ROW(F95:F114)-MIN(ROW(F95:F114))+1, ""), ROW() -94 )), "")</f>
        <v>16-80311</v>
      </c>
      <c r="AM99" s="13" t="str">
        <f t="array" ref="AM99">IFERROR(INDEX(E95:E114, SMALL(IF(ISNUMBER(SEARCH("JV2",F95:F114)), ROW(F95:F114)-MIN(ROW(F95:F114))+1, ""), ROW() -94 )), "")</f>
        <v>Micah Grune</v>
      </c>
    </row>
    <row r="100" spans="2:39" s="13" customFormat="1" ht="15" customHeight="1" x14ac:dyDescent="0.3">
      <c r="B100" s="21" t="s">
        <v>201</v>
      </c>
      <c r="C100" s="1"/>
      <c r="D100" s="22" t="s">
        <v>212</v>
      </c>
      <c r="E100" s="1" t="s">
        <v>213</v>
      </c>
      <c r="F100" s="23" t="s">
        <v>14</v>
      </c>
      <c r="G100" s="24"/>
      <c r="H100" s="25">
        <v>3780</v>
      </c>
      <c r="I100" s="24"/>
      <c r="J100" s="25" t="b">
        <v>0</v>
      </c>
      <c r="K100" s="19"/>
      <c r="L100" s="26"/>
      <c r="M100" s="27"/>
      <c r="AB100" s="13" t="str">
        <f t="array" ref="AB100">IFERROR(INDEX(B95:B114, SMALL(IF("V"=F95:F114, ROW(F95:F114)-MIN(ROW(F95:F114))+1, ""), ROW() -94 )), "")</f>
        <v>Lawrence Technological University</v>
      </c>
      <c r="AC100" s="13">
        <f t="array" ref="AC100">IFERROR(INDEX(C95:C114, SMALL(IF("V"=F95:F114, ROW(F95:F114)-MIN(ROW(F95:F114))+1, ""), ROW() -94 )), "")</f>
        <v>0</v>
      </c>
      <c r="AD100" s="13" t="str">
        <f t="array" ref="AD100">IFERROR(INDEX(D95:D114, SMALL(IF("V"=F95:F114, ROW(F95:F114)-MIN(ROW(F95:F114))+1, ""), ROW() -94 )), "")</f>
        <v>11-377079</v>
      </c>
      <c r="AE100" s="13" t="str">
        <f t="array" ref="AE100">IFERROR(INDEX(E95:E114, SMALL(IF("V"=F95:F114, ROW(F95:F114)-MIN(ROW(F95:F114))+1, ""), ROW() -94 )), "")</f>
        <v>Jervon Webster</v>
      </c>
      <c r="AF100" s="13" t="str">
        <f t="array" ref="AF100">IFERROR(INDEX(B95:B114, SMALL(IF(ISNUMBER(SEARCH("JV1",F95:F114)), ROW(F95:F114)-MIN(ROW(F95:F114))+1, ""), ROW() -94 )), "")</f>
        <v>Lawrence Technological University</v>
      </c>
      <c r="AG100" s="13">
        <f t="array" ref="AG100">IFERROR(INDEX(C95:C114, SMALL(IF(ISNUMBER(SEARCH("JV1",F95:F114)), ROW(F95:F114)-MIN(ROW(F95:F114))+1, ""), ROW() -94 )), "")</f>
        <v>0</v>
      </c>
      <c r="AH100" s="13" t="str">
        <f t="array" ref="AH100">IFERROR(INDEX(D95:D114, SMALL(IF(ISNUMBER(SEARCH("JV1",F95:F114)), ROW(F95:F114)-MIN(ROW(F95:F114))+1, ""), ROW() -94 )), "")</f>
        <v>17-62773</v>
      </c>
      <c r="AI100" s="13" t="str">
        <f t="array" ref="AI100">IFERROR(INDEX(E95:E114, SMALL(IF(ISNUMBER(SEARCH("JV1",F95:F114)), ROW(F95:F114)-MIN(ROW(F95:F114))+1, ""), ROW() -94 )), "")</f>
        <v>Seth Braum</v>
      </c>
      <c r="AJ100" s="13" t="str">
        <f t="array" ref="AJ100">IFERROR(INDEX(B95:B114, SMALL(IF(ISNUMBER(SEARCH("JV2",F95:F114)), ROW(F95:F114)-MIN(ROW(F95:F114))+1, ""), ROW() -94 )), "")</f>
        <v/>
      </c>
      <c r="AK100" s="13" t="str">
        <f t="array" ref="AK100">IFERROR(INDEX(C95:C114, SMALL(IF(ISNUMBER(SEARCH("JV2",F95:F114)), ROW(F95:F114)-MIN(ROW(F95:F114))+1, ""), ROW() -94 )), "")</f>
        <v/>
      </c>
      <c r="AL100" s="13" t="str">
        <f t="array" ref="AL100">IFERROR(INDEX(D95:D114, SMALL(IF(ISNUMBER(SEARCH("JV2",F95:F114)), ROW(F95:F114)-MIN(ROW(F95:F114))+1, ""), ROW() -94 )), "")</f>
        <v/>
      </c>
      <c r="AM100" s="13" t="str">
        <f t="array" ref="AM100">IFERROR(INDEX(E95:E114, SMALL(IF(ISNUMBER(SEARCH("JV2",F95:F114)), ROW(F95:F114)-MIN(ROW(F95:F114))+1, ""), ROW() -94 )), "")</f>
        <v/>
      </c>
    </row>
    <row r="101" spans="2:39" s="13" customFormat="1" ht="15" customHeight="1" x14ac:dyDescent="0.3">
      <c r="B101" s="21" t="s">
        <v>201</v>
      </c>
      <c r="C101" s="1"/>
      <c r="D101" s="22" t="s">
        <v>214</v>
      </c>
      <c r="E101" s="1" t="s">
        <v>215</v>
      </c>
      <c r="F101" s="23" t="s">
        <v>14</v>
      </c>
      <c r="G101" s="24"/>
      <c r="H101" s="25">
        <v>3780</v>
      </c>
      <c r="I101" s="24"/>
      <c r="J101" s="25" t="b">
        <v>0</v>
      </c>
      <c r="K101" s="19"/>
      <c r="L101" s="26"/>
      <c r="M101" s="27"/>
      <c r="AB101" s="13" t="str">
        <f t="array" ref="AB101">IFERROR(INDEX(B95:B114, SMALL(IF("V"=F95:F114, ROW(F95:F114)-MIN(ROW(F95:F114))+1, ""), ROW() -94 )), "")</f>
        <v>Lawrence Technological University</v>
      </c>
      <c r="AC101" s="13">
        <f t="array" ref="AC101">IFERROR(INDEX(C95:C114, SMALL(IF("V"=F95:F114, ROW(F95:F114)-MIN(ROW(F95:F114))+1, ""), ROW() -94 )), "")</f>
        <v>0</v>
      </c>
      <c r="AD101" s="13" t="str">
        <f t="array" ref="AD101">IFERROR(INDEX(D95:D114, SMALL(IF("V"=F95:F114, ROW(F95:F114)-MIN(ROW(F95:F114))+1, ""), ROW() -94 )), "")</f>
        <v>8431-14652</v>
      </c>
      <c r="AE101" s="13" t="str">
        <f t="array" ref="AE101">IFERROR(INDEX(E95:E114, SMALL(IF("V"=F95:F114, ROW(F95:F114)-MIN(ROW(F95:F114))+1, ""), ROW() -94 )), "")</f>
        <v>Michael Weber</v>
      </c>
      <c r="AF101" s="13" t="str">
        <f t="array" ref="AF101">IFERROR(INDEX(B95:B114, SMALL(IF(ISNUMBER(SEARCH("JV1",F95:F114)), ROW(F95:F114)-MIN(ROW(F95:F114))+1, ""), ROW() -94 )), "")</f>
        <v/>
      </c>
      <c r="AG101" s="13" t="str">
        <f t="array" ref="AG101">IFERROR(INDEX(C95:C114, SMALL(IF(ISNUMBER(SEARCH("JV1",F95:F114)), ROW(F95:F114)-MIN(ROW(F95:F114))+1, ""), ROW() -94 )), "")</f>
        <v/>
      </c>
      <c r="AH101" s="13" t="str">
        <f t="array" ref="AH101">IFERROR(INDEX(D95:D114, SMALL(IF(ISNUMBER(SEARCH("JV1",F95:F114)), ROW(F95:F114)-MIN(ROW(F95:F114))+1, ""), ROW() -94 )), "")</f>
        <v/>
      </c>
      <c r="AI101" s="13" t="str">
        <f t="array" ref="AI101">IFERROR(INDEX(E95:E114, SMALL(IF(ISNUMBER(SEARCH("JV1",F95:F114)), ROW(F95:F114)-MIN(ROW(F95:F114))+1, ""), ROW() -94 )), "")</f>
        <v/>
      </c>
      <c r="AJ101" s="13" t="str">
        <f t="array" ref="AJ101">IFERROR(INDEX(B95:B114, SMALL(IF(ISNUMBER(SEARCH("JV2",F95:F114)), ROW(F95:F114)-MIN(ROW(F95:F114))+1, ""), ROW() -94 )), "")</f>
        <v/>
      </c>
      <c r="AK101" s="13" t="str">
        <f t="array" ref="AK101">IFERROR(INDEX(C95:C114, SMALL(IF(ISNUMBER(SEARCH("JV2",F95:F114)), ROW(F95:F114)-MIN(ROW(F95:F114))+1, ""), ROW() -94 )), "")</f>
        <v/>
      </c>
      <c r="AL101" s="13" t="str">
        <f t="array" ref="AL101">IFERROR(INDEX(D95:D114, SMALL(IF(ISNUMBER(SEARCH("JV2",F95:F114)), ROW(F95:F114)-MIN(ROW(F95:F114))+1, ""), ROW() -94 )), "")</f>
        <v/>
      </c>
      <c r="AM101" s="13" t="str">
        <f t="array" ref="AM101">IFERROR(INDEX(E95:E114, SMALL(IF(ISNUMBER(SEARCH("JV2",F95:F114)), ROW(F95:F114)-MIN(ROW(F95:F114))+1, ""), ROW() -94 )), "")</f>
        <v/>
      </c>
    </row>
    <row r="102" spans="2:39" s="13" customFormat="1" ht="15" customHeight="1" x14ac:dyDescent="0.3">
      <c r="B102" s="21" t="s">
        <v>201</v>
      </c>
      <c r="C102" s="1"/>
      <c r="D102" s="22" t="s">
        <v>216</v>
      </c>
      <c r="E102" s="1" t="s">
        <v>217</v>
      </c>
      <c r="F102" s="23" t="s">
        <v>14</v>
      </c>
      <c r="G102" s="24"/>
      <c r="H102" s="25">
        <v>3780</v>
      </c>
      <c r="I102" s="24"/>
      <c r="J102" s="25" t="b">
        <v>0</v>
      </c>
      <c r="K102" s="19"/>
      <c r="L102" s="26"/>
      <c r="M102" s="27"/>
      <c r="AB102" s="13" t="str">
        <f t="array" ref="AB102">IFERROR(INDEX(B95:B114, SMALL(IF("V"=F95:F114, ROW(F95:F114)-MIN(ROW(F95:F114))+1, ""), ROW() -94 )), "")</f>
        <v>Lawrence Technological University</v>
      </c>
      <c r="AC102" s="13">
        <f t="array" ref="AC102">IFERROR(INDEX(C95:C114, SMALL(IF("V"=F95:F114, ROW(F95:F114)-MIN(ROW(F95:F114))+1, ""), ROW() -94 )), "")</f>
        <v>0</v>
      </c>
      <c r="AD102" s="13" t="str">
        <f t="array" ref="AD102">IFERROR(INDEX(D95:D114, SMALL(IF("V"=F95:F114, ROW(F95:F114)-MIN(ROW(F95:F114))+1, ""), ROW() -94 )), "")</f>
        <v>11-392577</v>
      </c>
      <c r="AE102" s="13" t="str">
        <f t="array" ref="AE102">IFERROR(INDEX(E95:E114, SMALL(IF("V"=F95:F114, ROW(F95:F114)-MIN(ROW(F95:F114))+1, ""), ROW() -94 )), "")</f>
        <v>Noah Samuels</v>
      </c>
      <c r="AF102" s="13" t="str">
        <f t="array" ref="AF102">IFERROR(INDEX(B95:B114, SMALL(IF(ISNUMBER(SEARCH("JV1",F95:F114)), ROW(F95:F114)-MIN(ROW(F95:F114))+1, ""), ROW() -94 )), "")</f>
        <v/>
      </c>
      <c r="AG102" s="13" t="str">
        <f t="array" ref="AG102">IFERROR(INDEX(C95:C114, SMALL(IF(ISNUMBER(SEARCH("JV1",F95:F114)), ROW(F95:F114)-MIN(ROW(F95:F114))+1, ""), ROW() -94 )), "")</f>
        <v/>
      </c>
      <c r="AH102" s="13" t="str">
        <f t="array" ref="AH102">IFERROR(INDEX(D95:D114, SMALL(IF(ISNUMBER(SEARCH("JV1",F95:F114)), ROW(F95:F114)-MIN(ROW(F95:F114))+1, ""), ROW() -94 )), "")</f>
        <v/>
      </c>
      <c r="AI102" s="13" t="str">
        <f t="array" ref="AI102">IFERROR(INDEX(E95:E114, SMALL(IF(ISNUMBER(SEARCH("JV1",F95:F114)), ROW(F95:F114)-MIN(ROW(F95:F114))+1, ""), ROW() -94 )), "")</f>
        <v/>
      </c>
      <c r="AJ102" s="13" t="str">
        <f t="array" ref="AJ102">IFERROR(INDEX(B95:B114, SMALL(IF(ISNUMBER(SEARCH("JV2",F95:F114)), ROW(F95:F114)-MIN(ROW(F95:F114))+1, ""), ROW() -94 )), "")</f>
        <v/>
      </c>
      <c r="AK102" s="13" t="str">
        <f t="array" ref="AK102">IFERROR(INDEX(C95:C114, SMALL(IF(ISNUMBER(SEARCH("JV2",F95:F114)), ROW(F95:F114)-MIN(ROW(F95:F114))+1, ""), ROW() -94 )), "")</f>
        <v/>
      </c>
      <c r="AL102" s="13" t="str">
        <f t="array" ref="AL102">IFERROR(INDEX(D95:D114, SMALL(IF(ISNUMBER(SEARCH("JV2",F95:F114)), ROW(F95:F114)-MIN(ROW(F95:F114))+1, ""), ROW() -94 )), "")</f>
        <v/>
      </c>
      <c r="AM102" s="13" t="str">
        <f t="array" ref="AM102">IFERROR(INDEX(E95:E114, SMALL(IF(ISNUMBER(SEARCH("JV2",F95:F114)), ROW(F95:F114)-MIN(ROW(F95:F114))+1, ""), ROW() -94 )), "")</f>
        <v/>
      </c>
    </row>
    <row r="103" spans="2:39" s="13" customFormat="1" ht="15" customHeight="1" x14ac:dyDescent="0.3">
      <c r="B103" s="21" t="s">
        <v>201</v>
      </c>
      <c r="C103" s="1"/>
      <c r="D103" s="22" t="s">
        <v>218</v>
      </c>
      <c r="E103" s="1" t="s">
        <v>219</v>
      </c>
      <c r="F103" s="23" t="s">
        <v>30</v>
      </c>
      <c r="G103" s="24"/>
      <c r="H103" s="25">
        <v>3780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201</v>
      </c>
      <c r="C104" s="1"/>
      <c r="D104" s="22" t="s">
        <v>220</v>
      </c>
      <c r="E104" s="1" t="s">
        <v>221</v>
      </c>
      <c r="F104" s="23" t="s">
        <v>18</v>
      </c>
      <c r="G104" s="24"/>
      <c r="H104" s="25">
        <v>3780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201</v>
      </c>
      <c r="C105" s="1"/>
      <c r="D105" s="22" t="s">
        <v>222</v>
      </c>
      <c r="E105" s="1" t="s">
        <v>223</v>
      </c>
      <c r="F105" s="23" t="s">
        <v>14</v>
      </c>
      <c r="G105" s="24"/>
      <c r="H105" s="25">
        <v>3780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201</v>
      </c>
      <c r="C106" s="1"/>
      <c r="D106" s="22" t="s">
        <v>224</v>
      </c>
      <c r="E106" s="1" t="s">
        <v>225</v>
      </c>
      <c r="F106" s="23" t="s">
        <v>14</v>
      </c>
      <c r="G106" s="24"/>
      <c r="H106" s="25">
        <v>3780</v>
      </c>
      <c r="I106" s="24"/>
      <c r="J106" s="25" t="b">
        <v>0</v>
      </c>
      <c r="K106" s="19"/>
      <c r="L106" s="26"/>
      <c r="M106" s="27"/>
    </row>
    <row r="107" spans="2:39" s="13" customFormat="1" ht="15" customHeight="1" x14ac:dyDescent="0.3">
      <c r="B107" s="21" t="s">
        <v>201</v>
      </c>
      <c r="C107" s="1"/>
      <c r="D107" s="22" t="s">
        <v>226</v>
      </c>
      <c r="E107" s="1" t="s">
        <v>227</v>
      </c>
      <c r="F107" s="23" t="s">
        <v>17</v>
      </c>
      <c r="G107" s="24"/>
      <c r="H107" s="25">
        <v>3780</v>
      </c>
      <c r="I107" s="24"/>
      <c r="J107" s="25" t="b">
        <v>0</v>
      </c>
      <c r="K107" s="19"/>
      <c r="L107" s="26"/>
      <c r="M107" s="27"/>
    </row>
    <row r="108" spans="2:39" s="13" customFormat="1" ht="15" customHeight="1" x14ac:dyDescent="0.3">
      <c r="B108" s="21" t="s">
        <v>201</v>
      </c>
      <c r="C108" s="1"/>
      <c r="D108" s="22" t="s">
        <v>228</v>
      </c>
      <c r="E108" s="1" t="s">
        <v>229</v>
      </c>
      <c r="F108" s="23" t="s">
        <v>17</v>
      </c>
      <c r="G108" s="24"/>
      <c r="H108" s="25">
        <v>3780</v>
      </c>
      <c r="I108" s="24"/>
      <c r="J108" s="25" t="b">
        <v>0</v>
      </c>
      <c r="K108" s="19"/>
      <c r="L108" s="26"/>
      <c r="M108" s="27"/>
    </row>
    <row r="109" spans="2:39" s="13" customFormat="1" ht="15" customHeight="1" x14ac:dyDescent="0.3">
      <c r="B109" s="21" t="s">
        <v>201</v>
      </c>
      <c r="C109" s="1"/>
      <c r="D109" s="22" t="s">
        <v>230</v>
      </c>
      <c r="E109" s="1" t="s">
        <v>231</v>
      </c>
      <c r="F109" s="23" t="s">
        <v>18</v>
      </c>
      <c r="G109" s="24"/>
      <c r="H109" s="25">
        <v>3780</v>
      </c>
      <c r="I109" s="24"/>
      <c r="J109" s="25" t="b">
        <v>0</v>
      </c>
      <c r="K109" s="19"/>
      <c r="L109" s="26"/>
      <c r="M109" s="27"/>
    </row>
    <row r="110" spans="2:39" s="13" customFormat="1" ht="15" customHeight="1" x14ac:dyDescent="0.3">
      <c r="B110" s="21" t="s">
        <v>201</v>
      </c>
      <c r="C110" s="1"/>
      <c r="D110" s="22" t="s">
        <v>232</v>
      </c>
      <c r="E110" s="1" t="s">
        <v>233</v>
      </c>
      <c r="F110" s="23" t="s">
        <v>14</v>
      </c>
      <c r="G110" s="24"/>
      <c r="H110" s="25">
        <v>3780</v>
      </c>
      <c r="I110" s="24"/>
      <c r="J110" s="25" t="b">
        <v>0</v>
      </c>
      <c r="K110" s="19"/>
      <c r="L110" s="26"/>
      <c r="M110" s="27"/>
    </row>
    <row r="111" spans="2:39" s="13" customFormat="1" ht="15" customHeight="1" x14ac:dyDescent="0.3">
      <c r="B111" s="21" t="s">
        <v>201</v>
      </c>
      <c r="C111" s="1"/>
      <c r="D111" s="22" t="s">
        <v>234</v>
      </c>
      <c r="E111" s="1" t="s">
        <v>235</v>
      </c>
      <c r="F111" s="23" t="s">
        <v>17</v>
      </c>
      <c r="G111" s="24"/>
      <c r="H111" s="25">
        <v>3780</v>
      </c>
      <c r="I111" s="24"/>
      <c r="J111" s="25" t="b">
        <v>0</v>
      </c>
      <c r="K111" s="19"/>
      <c r="L111" s="26"/>
      <c r="M111" s="27"/>
    </row>
    <row r="112" spans="2:39" s="13" customFormat="1" ht="15" customHeight="1" x14ac:dyDescent="0.3">
      <c r="B112" s="21" t="s">
        <v>201</v>
      </c>
      <c r="C112" s="1"/>
      <c r="D112" s="22" t="s">
        <v>236</v>
      </c>
      <c r="E112" s="1" t="s">
        <v>237</v>
      </c>
      <c r="F112" s="23" t="s">
        <v>14</v>
      </c>
      <c r="G112" s="24"/>
      <c r="H112" s="25">
        <v>3780</v>
      </c>
      <c r="I112" s="24"/>
      <c r="J112" s="25" t="b">
        <v>0</v>
      </c>
      <c r="K112" s="19"/>
      <c r="L112" s="26"/>
      <c r="M112" s="27"/>
    </row>
    <row r="113" spans="2:39" s="13" customFormat="1" ht="15" customHeight="1" x14ac:dyDescent="0.3">
      <c r="B113" s="21" t="s">
        <v>201</v>
      </c>
      <c r="C113" s="1"/>
      <c r="D113" s="22" t="s">
        <v>238</v>
      </c>
      <c r="E113" s="1" t="s">
        <v>239</v>
      </c>
      <c r="F113" s="23" t="s">
        <v>17</v>
      </c>
      <c r="G113" s="24"/>
      <c r="H113" s="25">
        <v>3780</v>
      </c>
      <c r="I113" s="24"/>
      <c r="J113" s="25" t="b">
        <v>0</v>
      </c>
      <c r="K113" s="19"/>
      <c r="L113" s="26"/>
      <c r="M113" s="27"/>
    </row>
    <row r="114" spans="2:39" s="13" customFormat="1" ht="15" customHeight="1" x14ac:dyDescent="0.3">
      <c r="B114" s="21" t="s">
        <v>201</v>
      </c>
      <c r="C114" s="1"/>
      <c r="D114" s="22" t="s">
        <v>240</v>
      </c>
      <c r="E114" s="1" t="s">
        <v>241</v>
      </c>
      <c r="F114" s="23" t="s">
        <v>17</v>
      </c>
      <c r="G114" s="24"/>
      <c r="H114" s="25">
        <v>3780</v>
      </c>
      <c r="I114" s="24"/>
      <c r="J114" s="25" t="b">
        <v>0</v>
      </c>
      <c r="K114" s="19"/>
      <c r="L114" s="26"/>
      <c r="M114" s="27"/>
    </row>
    <row r="115" spans="2:39" s="13" customFormat="1" ht="15" customHeight="1" x14ac:dyDescent="0.3">
      <c r="B115" s="21" t="s">
        <v>242</v>
      </c>
      <c r="C115" s="1"/>
      <c r="D115" s="28" t="s">
        <v>243</v>
      </c>
      <c r="E115" s="23" t="s">
        <v>30</v>
      </c>
      <c r="F115" s="23" t="s">
        <v>30</v>
      </c>
      <c r="G115" s="24"/>
      <c r="H115" s="25">
        <v>4481</v>
      </c>
      <c r="I115" s="24"/>
      <c r="J115" s="25" t="b">
        <v>0</v>
      </c>
      <c r="K115" s="19"/>
      <c r="L115" s="26"/>
      <c r="M115" s="27"/>
      <c r="AB115" s="13" t="str">
        <f t="array" ref="AB115">IFERROR(INDEX(B115:B122, SMALL(IF("V"=F115:F122, ROW(F115:F122)-MIN(ROW(F115:F122))+1, ""), ROW() -114 )), "")</f>
        <v>Lourdes University</v>
      </c>
      <c r="AC115" s="13">
        <f t="array" ref="AC115">IFERROR(INDEX(C115:C122, SMALL(IF("V"=F115:F122, ROW(F115:F122)-MIN(ROW(F115:F122))+1, ""), ROW() -114 )), "")</f>
        <v>0</v>
      </c>
      <c r="AD115" s="13" t="str">
        <f t="array" ref="AD115">IFERROR(INDEX(D115:D122, SMALL(IF("V"=F115:F122, ROW(F115:F122)-MIN(ROW(F115:F122))+1, ""), ROW() -114 )), "")</f>
        <v>11-530264</v>
      </c>
      <c r="AE115" s="13" t="str">
        <f t="array" ref="AE115">IFERROR(INDEX(E115:E122, SMALL(IF("V"=F115:F122, ROW(F115:F122)-MIN(ROW(F115:F122))+1, ""), ROW() -114 )), "")</f>
        <v>Aaron Lenz</v>
      </c>
      <c r="AF115" s="13" t="str">
        <f t="array" ref="AF115">IFERROR(INDEX(B115:B122, SMALL(IF(ISNUMBER(SEARCH("JV1",F115:F122)), ROW(F115:F122)-MIN(ROW(F115:F122))+1, ""), ROW() -114 )), "")</f>
        <v/>
      </c>
      <c r="AG115" s="13" t="str">
        <f t="array" ref="AG115">IFERROR(INDEX(C115:C122, SMALL(IF(ISNUMBER(SEARCH("JV1",F115:F122)), ROW(F115:F122)-MIN(ROW(F115:F122))+1, ""), ROW() -114 )), "")</f>
        <v/>
      </c>
      <c r="AH115" s="13" t="str">
        <f t="array" ref="AH115">IFERROR(INDEX(D115:D122, SMALL(IF(ISNUMBER(SEARCH("JV1",F115:F122)), ROW(F115:F122)-MIN(ROW(F115:F122))+1, ""), ROW() -114 )), "")</f>
        <v/>
      </c>
      <c r="AI115" s="13" t="str">
        <f t="array" ref="AI115">IFERROR(INDEX(E115:E122, SMALL(IF(ISNUMBER(SEARCH("JV1",F115:F122)), ROW(F115:F122)-MIN(ROW(F115:F122))+1, ""), ROW() -114 )), "")</f>
        <v/>
      </c>
      <c r="AJ115" s="13" t="str">
        <f t="array" ref="AJ115">IFERROR(INDEX(B115:B122, SMALL(IF(ISNUMBER(SEARCH("JV2",F115:F122)), ROW(F115:F122)-MIN(ROW(F115:F122))+1, ""), ROW() -114 )), "")</f>
        <v/>
      </c>
      <c r="AK115" s="13" t="str">
        <f t="array" ref="AK115">IFERROR(INDEX(C115:C122, SMALL(IF(ISNUMBER(SEARCH("JV2",F115:F122)), ROW(F115:F122)-MIN(ROW(F115:F122))+1, ""), ROW() -114 )), "")</f>
        <v/>
      </c>
      <c r="AL115" s="13" t="str">
        <f t="array" ref="AL115">IFERROR(INDEX(D115:D122, SMALL(IF(ISNUMBER(SEARCH("JV2",F115:F122)), ROW(F115:F122)-MIN(ROW(F115:F122))+1, ""), ROW() -114 )), "")</f>
        <v/>
      </c>
      <c r="AM115" s="13" t="str">
        <f t="array" ref="AM115">IFERROR(INDEX(E115:E122, SMALL(IF(ISNUMBER(SEARCH("JV2",F115:F122)), ROW(F115:F122)-MIN(ROW(F115:F122))+1, ""), ROW() -114 )), "")</f>
        <v/>
      </c>
    </row>
    <row r="116" spans="2:39" s="13" customFormat="1" ht="15" customHeight="1" x14ac:dyDescent="0.3">
      <c r="B116" s="21" t="s">
        <v>242</v>
      </c>
      <c r="C116" s="1"/>
      <c r="D116" s="22" t="s">
        <v>244</v>
      </c>
      <c r="E116" s="1" t="s">
        <v>245</v>
      </c>
      <c r="F116" s="23" t="s">
        <v>14</v>
      </c>
      <c r="G116" s="24"/>
      <c r="H116" s="25">
        <v>4481</v>
      </c>
      <c r="I116" s="24"/>
      <c r="J116" s="25" t="b">
        <v>0</v>
      </c>
      <c r="K116" s="19"/>
      <c r="L116" s="26"/>
      <c r="M116" s="27"/>
      <c r="AB116" s="13" t="str">
        <f t="array" ref="AB116">IFERROR(INDEX(B115:B122, SMALL(IF("V"=F115:F122, ROW(F115:F122)-MIN(ROW(F115:F122))+1, ""), ROW() -114 )), "")</f>
        <v>Lourdes University</v>
      </c>
      <c r="AC116" s="13">
        <f t="array" ref="AC116">IFERROR(INDEX(C115:C122, SMALL(IF("V"=F115:F122, ROW(F115:F122)-MIN(ROW(F115:F122))+1, ""), ROW() -114 )), "")</f>
        <v>0</v>
      </c>
      <c r="AD116" s="13" t="str">
        <f t="array" ref="AD116">IFERROR(INDEX(D115:D122, SMALL(IF("V"=F115:F122, ROW(F115:F122)-MIN(ROW(F115:F122))+1, ""), ROW() -114 )), "")</f>
        <v>11-428934</v>
      </c>
      <c r="AE116" s="13" t="str">
        <f t="array" ref="AE116">IFERROR(INDEX(E115:E122, SMALL(IF("V"=F115:F122, ROW(F115:F122)-MIN(ROW(F115:F122))+1, ""), ROW() -114 )), "")</f>
        <v>DJ Barton</v>
      </c>
      <c r="AF116" s="13" t="str">
        <f t="array" ref="AF116">IFERROR(INDEX(B115:B122, SMALL(IF(ISNUMBER(SEARCH("JV1",F115:F122)), ROW(F115:F122)-MIN(ROW(F115:F122))+1, ""), ROW() -114 )), "")</f>
        <v/>
      </c>
      <c r="AG116" s="13" t="str">
        <f t="array" ref="AG116">IFERROR(INDEX(C115:C122, SMALL(IF(ISNUMBER(SEARCH("JV1",F115:F122)), ROW(F115:F122)-MIN(ROW(F115:F122))+1, ""), ROW() -114 )), "")</f>
        <v/>
      </c>
      <c r="AH116" s="13" t="str">
        <f t="array" ref="AH116">IFERROR(INDEX(D115:D122, SMALL(IF(ISNUMBER(SEARCH("JV1",F115:F122)), ROW(F115:F122)-MIN(ROW(F115:F122))+1, ""), ROW() -114 )), "")</f>
        <v/>
      </c>
      <c r="AI116" s="13" t="str">
        <f t="array" ref="AI116">IFERROR(INDEX(E115:E122, SMALL(IF(ISNUMBER(SEARCH("JV1",F115:F122)), ROW(F115:F122)-MIN(ROW(F115:F122))+1, ""), ROW() -114 )), "")</f>
        <v/>
      </c>
      <c r="AJ116" s="13" t="str">
        <f t="array" ref="AJ116">IFERROR(INDEX(B115:B122, SMALL(IF(ISNUMBER(SEARCH("JV2",F115:F122)), ROW(F115:F122)-MIN(ROW(F115:F122))+1, ""), ROW() -114 )), "")</f>
        <v/>
      </c>
      <c r="AK116" s="13" t="str">
        <f t="array" ref="AK116">IFERROR(INDEX(C115:C122, SMALL(IF(ISNUMBER(SEARCH("JV2",F115:F122)), ROW(F115:F122)-MIN(ROW(F115:F122))+1, ""), ROW() -114 )), "")</f>
        <v/>
      </c>
      <c r="AL116" s="13" t="str">
        <f t="array" ref="AL116">IFERROR(INDEX(D115:D122, SMALL(IF(ISNUMBER(SEARCH("JV2",F115:F122)), ROW(F115:F122)-MIN(ROW(F115:F122))+1, ""), ROW() -114 )), "")</f>
        <v/>
      </c>
      <c r="AM116" s="13" t="str">
        <f t="array" ref="AM116">IFERROR(INDEX(E115:E122, SMALL(IF(ISNUMBER(SEARCH("JV2",F115:F122)), ROW(F115:F122)-MIN(ROW(F115:F122))+1, ""), ROW() -114 )), "")</f>
        <v/>
      </c>
    </row>
    <row r="117" spans="2:39" s="13" customFormat="1" ht="15" customHeight="1" x14ac:dyDescent="0.3">
      <c r="B117" s="21" t="s">
        <v>242</v>
      </c>
      <c r="C117" s="1"/>
      <c r="D117" s="22" t="s">
        <v>246</v>
      </c>
      <c r="E117" s="1" t="s">
        <v>247</v>
      </c>
      <c r="F117" s="23" t="s">
        <v>14</v>
      </c>
      <c r="G117" s="24"/>
      <c r="H117" s="25">
        <v>4481</v>
      </c>
      <c r="I117" s="24"/>
      <c r="J117" s="25" t="b">
        <v>0</v>
      </c>
      <c r="K117" s="19"/>
      <c r="L117" s="26"/>
      <c r="M117" s="27"/>
      <c r="AB117" s="13" t="str">
        <f t="array" ref="AB117">IFERROR(INDEX(B115:B122, SMALL(IF("V"=F115:F122, ROW(F115:F122)-MIN(ROW(F115:F122))+1, ""), ROW() -114 )), "")</f>
        <v>Lourdes University</v>
      </c>
      <c r="AC117" s="13">
        <f t="array" ref="AC117">IFERROR(INDEX(C115:C122, SMALL(IF("V"=F115:F122, ROW(F115:F122)-MIN(ROW(F115:F122))+1, ""), ROW() -114 )), "")</f>
        <v>0</v>
      </c>
      <c r="AD117" s="13" t="str">
        <f t="array" ref="AD117">IFERROR(INDEX(D115:D122, SMALL(IF("V"=F115:F122, ROW(F115:F122)-MIN(ROW(F115:F122))+1, ""), ROW() -114 )), "")</f>
        <v>23-13645</v>
      </c>
      <c r="AE117" s="13" t="str">
        <f t="array" ref="AE117">IFERROR(INDEX(E115:E122, SMALL(IF("V"=F115:F122, ROW(F115:F122)-MIN(ROW(F115:F122))+1, ""), ROW() -114 )), "")</f>
        <v>Dylan Erway</v>
      </c>
      <c r="AF117" s="13" t="str">
        <f t="array" ref="AF117">IFERROR(INDEX(B115:B122, SMALL(IF(ISNUMBER(SEARCH("JV1",F115:F122)), ROW(F115:F122)-MIN(ROW(F115:F122))+1, ""), ROW() -114 )), "")</f>
        <v/>
      </c>
      <c r="AG117" s="13" t="str">
        <f t="array" ref="AG117">IFERROR(INDEX(C115:C122, SMALL(IF(ISNUMBER(SEARCH("JV1",F115:F122)), ROW(F115:F122)-MIN(ROW(F115:F122))+1, ""), ROW() -114 )), "")</f>
        <v/>
      </c>
      <c r="AH117" s="13" t="str">
        <f t="array" ref="AH117">IFERROR(INDEX(D115:D122, SMALL(IF(ISNUMBER(SEARCH("JV1",F115:F122)), ROW(F115:F122)-MIN(ROW(F115:F122))+1, ""), ROW() -114 )), "")</f>
        <v/>
      </c>
      <c r="AI117" s="13" t="str">
        <f t="array" ref="AI117">IFERROR(INDEX(E115:E122, SMALL(IF(ISNUMBER(SEARCH("JV1",F115:F122)), ROW(F115:F122)-MIN(ROW(F115:F122))+1, ""), ROW() -114 )), "")</f>
        <v/>
      </c>
      <c r="AJ117" s="13" t="str">
        <f t="array" ref="AJ117">IFERROR(INDEX(B115:B122, SMALL(IF(ISNUMBER(SEARCH("JV2",F115:F122)), ROW(F115:F122)-MIN(ROW(F115:F122))+1, ""), ROW() -114 )), "")</f>
        <v/>
      </c>
      <c r="AK117" s="13" t="str">
        <f t="array" ref="AK117">IFERROR(INDEX(C115:C122, SMALL(IF(ISNUMBER(SEARCH("JV2",F115:F122)), ROW(F115:F122)-MIN(ROW(F115:F122))+1, ""), ROW() -114 )), "")</f>
        <v/>
      </c>
      <c r="AL117" s="13" t="str">
        <f t="array" ref="AL117">IFERROR(INDEX(D115:D122, SMALL(IF(ISNUMBER(SEARCH("JV2",F115:F122)), ROW(F115:F122)-MIN(ROW(F115:F122))+1, ""), ROW() -114 )), "")</f>
        <v/>
      </c>
      <c r="AM117" s="13" t="str">
        <f t="array" ref="AM117">IFERROR(INDEX(E115:E122, SMALL(IF(ISNUMBER(SEARCH("JV2",F115:F122)), ROW(F115:F122)-MIN(ROW(F115:F122))+1, ""), ROW() -114 )), "")</f>
        <v/>
      </c>
    </row>
    <row r="118" spans="2:39" s="13" customFormat="1" ht="15" customHeight="1" x14ac:dyDescent="0.3">
      <c r="B118" s="21" t="s">
        <v>242</v>
      </c>
      <c r="C118" s="1"/>
      <c r="D118" s="22" t="s">
        <v>248</v>
      </c>
      <c r="E118" s="1" t="s">
        <v>249</v>
      </c>
      <c r="F118" s="23" t="s">
        <v>14</v>
      </c>
      <c r="G118" s="24"/>
      <c r="H118" s="25">
        <v>4481</v>
      </c>
      <c r="I118" s="24"/>
      <c r="J118" s="25" t="b">
        <v>0</v>
      </c>
      <c r="K118" s="19"/>
      <c r="L118" s="26"/>
      <c r="M118" s="27"/>
      <c r="AB118" s="13" t="str">
        <f t="array" ref="AB118">IFERROR(INDEX(B115:B122, SMALL(IF("V"=F115:F122, ROW(F115:F122)-MIN(ROW(F115:F122))+1, ""), ROW() -114 )), "")</f>
        <v>Lourdes University</v>
      </c>
      <c r="AC118" s="13">
        <f t="array" ref="AC118">IFERROR(INDEX(C115:C122, SMALL(IF("V"=F115:F122, ROW(F115:F122)-MIN(ROW(F115:F122))+1, ""), ROW() -114 )), "")</f>
        <v>0</v>
      </c>
      <c r="AD118" s="13" t="str">
        <f t="array" ref="AD118">IFERROR(INDEX(D115:D122, SMALL(IF("V"=F115:F122, ROW(F115:F122)-MIN(ROW(F115:F122))+1, ""), ROW() -114 )), "")</f>
        <v>5777-2939</v>
      </c>
      <c r="AE118" s="13" t="str">
        <f t="array" ref="AE118">IFERROR(INDEX(E115:E122, SMALL(IF("V"=F115:F122, ROW(F115:F122)-MIN(ROW(F115:F122))+1, ""), ROW() -114 )), "")</f>
        <v>Ethan Achten</v>
      </c>
      <c r="AF118" s="13" t="str">
        <f t="array" ref="AF118">IFERROR(INDEX(B115:B122, SMALL(IF(ISNUMBER(SEARCH("JV1",F115:F122)), ROW(F115:F122)-MIN(ROW(F115:F122))+1, ""), ROW() -114 )), "")</f>
        <v/>
      </c>
      <c r="AG118" s="13" t="str">
        <f t="array" ref="AG118">IFERROR(INDEX(C115:C122, SMALL(IF(ISNUMBER(SEARCH("JV1",F115:F122)), ROW(F115:F122)-MIN(ROW(F115:F122))+1, ""), ROW() -114 )), "")</f>
        <v/>
      </c>
      <c r="AH118" s="13" t="str">
        <f t="array" ref="AH118">IFERROR(INDEX(D115:D122, SMALL(IF(ISNUMBER(SEARCH("JV1",F115:F122)), ROW(F115:F122)-MIN(ROW(F115:F122))+1, ""), ROW() -114 )), "")</f>
        <v/>
      </c>
      <c r="AI118" s="13" t="str">
        <f t="array" ref="AI118">IFERROR(INDEX(E115:E122, SMALL(IF(ISNUMBER(SEARCH("JV1",F115:F122)), ROW(F115:F122)-MIN(ROW(F115:F122))+1, ""), ROW() -114 )), "")</f>
        <v/>
      </c>
      <c r="AJ118" s="13" t="str">
        <f t="array" ref="AJ118">IFERROR(INDEX(B115:B122, SMALL(IF(ISNUMBER(SEARCH("JV2",F115:F122)), ROW(F115:F122)-MIN(ROW(F115:F122))+1, ""), ROW() -114 )), "")</f>
        <v/>
      </c>
      <c r="AK118" s="13" t="str">
        <f t="array" ref="AK118">IFERROR(INDEX(C115:C122, SMALL(IF(ISNUMBER(SEARCH("JV2",F115:F122)), ROW(F115:F122)-MIN(ROW(F115:F122))+1, ""), ROW() -114 )), "")</f>
        <v/>
      </c>
      <c r="AL118" s="13" t="str">
        <f t="array" ref="AL118">IFERROR(INDEX(D115:D122, SMALL(IF(ISNUMBER(SEARCH("JV2",F115:F122)), ROW(F115:F122)-MIN(ROW(F115:F122))+1, ""), ROW() -114 )), "")</f>
        <v/>
      </c>
      <c r="AM118" s="13" t="str">
        <f t="array" ref="AM118">IFERROR(INDEX(E115:E122, SMALL(IF(ISNUMBER(SEARCH("JV2",F115:F122)), ROW(F115:F122)-MIN(ROW(F115:F122))+1, ""), ROW() -114 )), "")</f>
        <v/>
      </c>
    </row>
    <row r="119" spans="2:39" s="13" customFormat="1" ht="15" customHeight="1" x14ac:dyDescent="0.3">
      <c r="B119" s="21" t="s">
        <v>242</v>
      </c>
      <c r="C119" s="1"/>
      <c r="D119" s="22" t="s">
        <v>250</v>
      </c>
      <c r="E119" s="1" t="s">
        <v>251</v>
      </c>
      <c r="F119" s="23" t="s">
        <v>14</v>
      </c>
      <c r="G119" s="24"/>
      <c r="H119" s="25">
        <v>4481</v>
      </c>
      <c r="I119" s="24"/>
      <c r="J119" s="25" t="b">
        <v>0</v>
      </c>
      <c r="K119" s="19"/>
      <c r="L119" s="26"/>
      <c r="M119" s="27"/>
      <c r="AB119" s="13" t="str">
        <f t="array" ref="AB119">IFERROR(INDEX(B115:B122, SMALL(IF("V"=F115:F122, ROW(F115:F122)-MIN(ROW(F115:F122))+1, ""), ROW() -114 )), "")</f>
        <v>Lourdes University</v>
      </c>
      <c r="AC119" s="13">
        <f t="array" ref="AC119">IFERROR(INDEX(C115:C122, SMALL(IF("V"=F115:F122, ROW(F115:F122)-MIN(ROW(F115:F122))+1, ""), ROW() -114 )), "")</f>
        <v>0</v>
      </c>
      <c r="AD119" s="13" t="str">
        <f t="array" ref="AD119">IFERROR(INDEX(D115:D122, SMALL(IF("V"=F115:F122, ROW(F115:F122)-MIN(ROW(F115:F122))+1, ""), ROW() -114 )), "")</f>
        <v>11-83799</v>
      </c>
      <c r="AE119" s="13" t="str">
        <f t="array" ref="AE119">IFERROR(INDEX(E115:E122, SMALL(IF("V"=F115:F122, ROW(F115:F122)-MIN(ROW(F115:F122))+1, ""), ROW() -114 )), "")</f>
        <v>Tyler Rose</v>
      </c>
      <c r="AF119" s="13" t="str">
        <f t="array" ref="AF119">IFERROR(INDEX(B115:B122, SMALL(IF(ISNUMBER(SEARCH("JV1",F115:F122)), ROW(F115:F122)-MIN(ROW(F115:F122))+1, ""), ROW() -114 )), "")</f>
        <v/>
      </c>
      <c r="AG119" s="13" t="str">
        <f t="array" ref="AG119">IFERROR(INDEX(C115:C122, SMALL(IF(ISNUMBER(SEARCH("JV1",F115:F122)), ROW(F115:F122)-MIN(ROW(F115:F122))+1, ""), ROW() -114 )), "")</f>
        <v/>
      </c>
      <c r="AH119" s="13" t="str">
        <f t="array" ref="AH119">IFERROR(INDEX(D115:D122, SMALL(IF(ISNUMBER(SEARCH("JV1",F115:F122)), ROW(F115:F122)-MIN(ROW(F115:F122))+1, ""), ROW() -114 )), "")</f>
        <v/>
      </c>
      <c r="AI119" s="13" t="str">
        <f t="array" ref="AI119">IFERROR(INDEX(E115:E122, SMALL(IF(ISNUMBER(SEARCH("JV1",F115:F122)), ROW(F115:F122)-MIN(ROW(F115:F122))+1, ""), ROW() -114 )), "")</f>
        <v/>
      </c>
      <c r="AJ119" s="13" t="str">
        <f t="array" ref="AJ119">IFERROR(INDEX(B115:B122, SMALL(IF(ISNUMBER(SEARCH("JV2",F115:F122)), ROW(F115:F122)-MIN(ROW(F115:F122))+1, ""), ROW() -114 )), "")</f>
        <v/>
      </c>
      <c r="AK119" s="13" t="str">
        <f t="array" ref="AK119">IFERROR(INDEX(C115:C122, SMALL(IF(ISNUMBER(SEARCH("JV2",F115:F122)), ROW(F115:F122)-MIN(ROW(F115:F122))+1, ""), ROW() -114 )), "")</f>
        <v/>
      </c>
      <c r="AL119" s="13" t="str">
        <f t="array" ref="AL119">IFERROR(INDEX(D115:D122, SMALL(IF(ISNUMBER(SEARCH("JV2",F115:F122)), ROW(F115:F122)-MIN(ROW(F115:F122))+1, ""), ROW() -114 )), "")</f>
        <v/>
      </c>
      <c r="AM119" s="13" t="str">
        <f t="array" ref="AM119">IFERROR(INDEX(E115:E122, SMALL(IF(ISNUMBER(SEARCH("JV2",F115:F122)), ROW(F115:F122)-MIN(ROW(F115:F122))+1, ""), ROW() -114 )), "")</f>
        <v/>
      </c>
    </row>
    <row r="120" spans="2:39" s="13" customFormat="1" ht="15" customHeight="1" x14ac:dyDescent="0.3">
      <c r="B120" s="21" t="s">
        <v>242</v>
      </c>
      <c r="C120" s="1"/>
      <c r="D120" s="22" t="s">
        <v>252</v>
      </c>
      <c r="E120" s="1" t="s">
        <v>253</v>
      </c>
      <c r="F120" s="23" t="s">
        <v>30</v>
      </c>
      <c r="G120" s="24"/>
      <c r="H120" s="25">
        <v>4481</v>
      </c>
      <c r="I120" s="24"/>
      <c r="J120" s="25" t="b">
        <v>0</v>
      </c>
      <c r="K120" s="19"/>
      <c r="L120" s="26"/>
      <c r="M120" s="27"/>
      <c r="AB120" s="13" t="str">
        <f t="array" ref="AB120">IFERROR(INDEX(B115:B122, SMALL(IF("V"=F115:F122, ROW(F115:F122)-MIN(ROW(F115:F122))+1, ""), ROW() -114 )), "")</f>
        <v>Lourdes University</v>
      </c>
      <c r="AC120" s="13">
        <f t="array" ref="AC120">IFERROR(INDEX(C115:C122, SMALL(IF("V"=F115:F122, ROW(F115:F122)-MIN(ROW(F115:F122))+1, ""), ROW() -114 )), "")</f>
        <v>0</v>
      </c>
      <c r="AD120" s="13" t="str">
        <f t="array" ref="AD120">IFERROR(INDEX(D115:D122, SMALL(IF("V"=F115:F122, ROW(F115:F122)-MIN(ROW(F115:F122))+1, ""), ROW() -114 )), "")</f>
        <v>23-34736</v>
      </c>
      <c r="AE120" s="13" t="str">
        <f t="array" ref="AE120">IFERROR(INDEX(E115:E122, SMALL(IF("V"=F115:F122, ROW(F115:F122)-MIN(ROW(F115:F122))+1, ""), ROW() -114 )), "")</f>
        <v>Zachary Gibson</v>
      </c>
      <c r="AF120" s="13" t="str">
        <f t="array" ref="AF120">IFERROR(INDEX(B115:B122, SMALL(IF(ISNUMBER(SEARCH("JV1",F115:F122)), ROW(F115:F122)-MIN(ROW(F115:F122))+1, ""), ROW() -114 )), "")</f>
        <v/>
      </c>
      <c r="AG120" s="13" t="str">
        <f t="array" ref="AG120">IFERROR(INDEX(C115:C122, SMALL(IF(ISNUMBER(SEARCH("JV1",F115:F122)), ROW(F115:F122)-MIN(ROW(F115:F122))+1, ""), ROW() -114 )), "")</f>
        <v/>
      </c>
      <c r="AH120" s="13" t="str">
        <f t="array" ref="AH120">IFERROR(INDEX(D115:D122, SMALL(IF(ISNUMBER(SEARCH("JV1",F115:F122)), ROW(F115:F122)-MIN(ROW(F115:F122))+1, ""), ROW() -114 )), "")</f>
        <v/>
      </c>
      <c r="AI120" s="13" t="str">
        <f t="array" ref="AI120">IFERROR(INDEX(E115:E122, SMALL(IF(ISNUMBER(SEARCH("JV1",F115:F122)), ROW(F115:F122)-MIN(ROW(F115:F122))+1, ""), ROW() -114 )), "")</f>
        <v/>
      </c>
      <c r="AJ120" s="13" t="str">
        <f t="array" ref="AJ120">IFERROR(INDEX(B115:B122, SMALL(IF(ISNUMBER(SEARCH("JV2",F115:F122)), ROW(F115:F122)-MIN(ROW(F115:F122))+1, ""), ROW() -114 )), "")</f>
        <v/>
      </c>
      <c r="AK120" s="13" t="str">
        <f t="array" ref="AK120">IFERROR(INDEX(C115:C122, SMALL(IF(ISNUMBER(SEARCH("JV2",F115:F122)), ROW(F115:F122)-MIN(ROW(F115:F122))+1, ""), ROW() -114 )), "")</f>
        <v/>
      </c>
      <c r="AL120" s="13" t="str">
        <f t="array" ref="AL120">IFERROR(INDEX(D115:D122, SMALL(IF(ISNUMBER(SEARCH("JV2",F115:F122)), ROW(F115:F122)-MIN(ROW(F115:F122))+1, ""), ROW() -114 )), "")</f>
        <v/>
      </c>
      <c r="AM120" s="13" t="str">
        <f t="array" ref="AM120">IFERROR(INDEX(E115:E122, SMALL(IF(ISNUMBER(SEARCH("JV2",F115:F122)), ROW(F115:F122)-MIN(ROW(F115:F122))+1, ""), ROW() -114 )), "")</f>
        <v/>
      </c>
    </row>
    <row r="121" spans="2:39" s="13" customFormat="1" ht="15" customHeight="1" x14ac:dyDescent="0.3">
      <c r="B121" s="21" t="s">
        <v>242</v>
      </c>
      <c r="C121" s="1"/>
      <c r="D121" s="22" t="s">
        <v>254</v>
      </c>
      <c r="E121" s="1" t="s">
        <v>255</v>
      </c>
      <c r="F121" s="23" t="s">
        <v>14</v>
      </c>
      <c r="G121" s="24"/>
      <c r="H121" s="25">
        <v>4481</v>
      </c>
      <c r="I121" s="24"/>
      <c r="J121" s="25" t="b">
        <v>0</v>
      </c>
      <c r="K121" s="19"/>
      <c r="L121" s="26"/>
      <c r="M121" s="27"/>
      <c r="AB121" s="13" t="str">
        <f t="array" ref="AB121">IFERROR(INDEX(B115:B122, SMALL(IF("V"=F115:F122, ROW(F115:F122)-MIN(ROW(F115:F122))+1, ""), ROW() -114 )), "")</f>
        <v/>
      </c>
      <c r="AC121" s="13" t="str">
        <f t="array" ref="AC121">IFERROR(INDEX(C115:C122, SMALL(IF("V"=F115:F122, ROW(F115:F122)-MIN(ROW(F115:F122))+1, ""), ROW() -114 )), "")</f>
        <v/>
      </c>
      <c r="AD121" s="13" t="str">
        <f t="array" ref="AD121">IFERROR(INDEX(D115:D122, SMALL(IF("V"=F115:F122, ROW(F115:F122)-MIN(ROW(F115:F122))+1, ""), ROW() -114 )), "")</f>
        <v/>
      </c>
      <c r="AE121" s="13" t="str">
        <f t="array" ref="AE121">IFERROR(INDEX(E115:E122, SMALL(IF("V"=F115:F122, ROW(F115:F122)-MIN(ROW(F115:F122))+1, ""), ROW() -114 )), "")</f>
        <v/>
      </c>
      <c r="AF121" s="13" t="str">
        <f t="array" ref="AF121">IFERROR(INDEX(B115:B122, SMALL(IF(ISNUMBER(SEARCH("JV1",F115:F122)), ROW(F115:F122)-MIN(ROW(F115:F122))+1, ""), ROW() -114 )), "")</f>
        <v/>
      </c>
      <c r="AG121" s="13" t="str">
        <f t="array" ref="AG121">IFERROR(INDEX(C115:C122, SMALL(IF(ISNUMBER(SEARCH("JV1",F115:F122)), ROW(F115:F122)-MIN(ROW(F115:F122))+1, ""), ROW() -114 )), "")</f>
        <v/>
      </c>
      <c r="AH121" s="13" t="str">
        <f t="array" ref="AH121">IFERROR(INDEX(D115:D122, SMALL(IF(ISNUMBER(SEARCH("JV1",F115:F122)), ROW(F115:F122)-MIN(ROW(F115:F122))+1, ""), ROW() -114 )), "")</f>
        <v/>
      </c>
      <c r="AI121" s="13" t="str">
        <f t="array" ref="AI121">IFERROR(INDEX(E115:E122, SMALL(IF(ISNUMBER(SEARCH("JV1",F115:F122)), ROW(F115:F122)-MIN(ROW(F115:F122))+1, ""), ROW() -114 )), "")</f>
        <v/>
      </c>
      <c r="AJ121" s="13" t="str">
        <f t="array" ref="AJ121">IFERROR(INDEX(B115:B122, SMALL(IF(ISNUMBER(SEARCH("JV2",F115:F122)), ROW(F115:F122)-MIN(ROW(F115:F122))+1, ""), ROW() -114 )), "")</f>
        <v/>
      </c>
      <c r="AK121" s="13" t="str">
        <f t="array" ref="AK121">IFERROR(INDEX(C115:C122, SMALL(IF(ISNUMBER(SEARCH("JV2",F115:F122)), ROW(F115:F122)-MIN(ROW(F115:F122))+1, ""), ROW() -114 )), "")</f>
        <v/>
      </c>
      <c r="AL121" s="13" t="str">
        <f t="array" ref="AL121">IFERROR(INDEX(D115:D122, SMALL(IF(ISNUMBER(SEARCH("JV2",F115:F122)), ROW(F115:F122)-MIN(ROW(F115:F122))+1, ""), ROW() -114 )), "")</f>
        <v/>
      </c>
      <c r="AM121" s="13" t="str">
        <f t="array" ref="AM121">IFERROR(INDEX(E115:E122, SMALL(IF(ISNUMBER(SEARCH("JV2",F115:F122)), ROW(F115:F122)-MIN(ROW(F115:F122))+1, ""), ROW() -114 )), "")</f>
        <v/>
      </c>
    </row>
    <row r="122" spans="2:39" s="13" customFormat="1" ht="15" customHeight="1" x14ac:dyDescent="0.3">
      <c r="B122" s="21" t="s">
        <v>242</v>
      </c>
      <c r="C122" s="1"/>
      <c r="D122" s="22" t="s">
        <v>256</v>
      </c>
      <c r="E122" s="1" t="s">
        <v>257</v>
      </c>
      <c r="F122" s="23" t="s">
        <v>14</v>
      </c>
      <c r="G122" s="24"/>
      <c r="H122" s="25">
        <v>4481</v>
      </c>
      <c r="I122" s="24"/>
      <c r="J122" s="25" t="b">
        <v>0</v>
      </c>
      <c r="K122" s="19"/>
      <c r="L122" s="26"/>
      <c r="M122" s="27"/>
      <c r="AB122" s="13" t="str">
        <f t="array" ref="AB122">IFERROR(INDEX(B115:B122, SMALL(IF("V"=F115:F122, ROW(F115:F122)-MIN(ROW(F115:F122))+1, ""), ROW() -114 )), "")</f>
        <v/>
      </c>
      <c r="AC122" s="13" t="str">
        <f t="array" ref="AC122">IFERROR(INDEX(C115:C122, SMALL(IF("V"=F115:F122, ROW(F115:F122)-MIN(ROW(F115:F122))+1, ""), ROW() -114 )), "")</f>
        <v/>
      </c>
      <c r="AD122" s="13" t="str">
        <f t="array" ref="AD122">IFERROR(INDEX(D115:D122, SMALL(IF("V"=F115:F122, ROW(F115:F122)-MIN(ROW(F115:F122))+1, ""), ROW() -114 )), "")</f>
        <v/>
      </c>
      <c r="AE122" s="13" t="str">
        <f t="array" ref="AE122">IFERROR(INDEX(E115:E122, SMALL(IF("V"=F115:F122, ROW(F115:F122)-MIN(ROW(F115:F122))+1, ""), ROW() -114 )), "")</f>
        <v/>
      </c>
      <c r="AF122" s="13" t="str">
        <f t="array" ref="AF122">IFERROR(INDEX(B115:B122, SMALL(IF(ISNUMBER(SEARCH("JV1",F115:F122)), ROW(F115:F122)-MIN(ROW(F115:F122))+1, ""), ROW() -114 )), "")</f>
        <v/>
      </c>
      <c r="AG122" s="13" t="str">
        <f t="array" ref="AG122">IFERROR(INDEX(C115:C122, SMALL(IF(ISNUMBER(SEARCH("JV1",F115:F122)), ROW(F115:F122)-MIN(ROW(F115:F122))+1, ""), ROW() -114 )), "")</f>
        <v/>
      </c>
      <c r="AH122" s="13" t="str">
        <f t="array" ref="AH122">IFERROR(INDEX(D115:D122, SMALL(IF(ISNUMBER(SEARCH("JV1",F115:F122)), ROW(F115:F122)-MIN(ROW(F115:F122))+1, ""), ROW() -114 )), "")</f>
        <v/>
      </c>
      <c r="AI122" s="13" t="str">
        <f t="array" ref="AI122">IFERROR(INDEX(E115:E122, SMALL(IF(ISNUMBER(SEARCH("JV1",F115:F122)), ROW(F115:F122)-MIN(ROW(F115:F122))+1, ""), ROW() -114 )), "")</f>
        <v/>
      </c>
      <c r="AJ122" s="13" t="str">
        <f t="array" ref="AJ122">IFERROR(INDEX(B115:B122, SMALL(IF(ISNUMBER(SEARCH("JV2",F115:F122)), ROW(F115:F122)-MIN(ROW(F115:F122))+1, ""), ROW() -114 )), "")</f>
        <v/>
      </c>
      <c r="AK122" s="13" t="str">
        <f t="array" ref="AK122">IFERROR(INDEX(C115:C122, SMALL(IF(ISNUMBER(SEARCH("JV2",F115:F122)), ROW(F115:F122)-MIN(ROW(F115:F122))+1, ""), ROW() -114 )), "")</f>
        <v/>
      </c>
      <c r="AL122" s="13" t="str">
        <f t="array" ref="AL122">IFERROR(INDEX(D115:D122, SMALL(IF(ISNUMBER(SEARCH("JV2",F115:F122)), ROW(F115:F122)-MIN(ROW(F115:F122))+1, ""), ROW() -114 )), "")</f>
        <v/>
      </c>
      <c r="AM122" s="13" t="str">
        <f t="array" ref="AM122">IFERROR(INDEX(E115:E122, SMALL(IF(ISNUMBER(SEARCH("JV2",F115:F122)), ROW(F115:F122)-MIN(ROW(F115:F122))+1, ""), ROW() -114 )), "")</f>
        <v/>
      </c>
    </row>
    <row r="123" spans="2:39" s="13" customFormat="1" ht="15" customHeight="1" x14ac:dyDescent="0.3">
      <c r="B123" s="21" t="s">
        <v>258</v>
      </c>
      <c r="C123" s="1"/>
      <c r="D123" s="22" t="s">
        <v>259</v>
      </c>
      <c r="E123" s="1" t="s">
        <v>260</v>
      </c>
      <c r="F123" s="23" t="s">
        <v>17</v>
      </c>
      <c r="G123" s="24"/>
      <c r="H123" s="25">
        <v>4438</v>
      </c>
      <c r="I123" s="24"/>
      <c r="J123" s="25" t="b">
        <v>0</v>
      </c>
      <c r="K123" s="19"/>
      <c r="L123" s="26"/>
      <c r="M123" s="27"/>
      <c r="AB123" s="13" t="str">
        <f t="array" ref="AB123">IFERROR(INDEX(B123:B136, SMALL(IF("V"=F123:F136, ROW(F123:F136)-MIN(ROW(F123:F136))+1, ""), ROW() -122 )), "")</f>
        <v>Madonna University</v>
      </c>
      <c r="AC123" s="13">
        <f t="array" ref="AC123">IFERROR(INDEX(C123:C136, SMALL(IF("V"=F123:F136, ROW(F123:F136)-MIN(ROW(F123:F136))+1, ""), ROW() -122 )), "")</f>
        <v>0</v>
      </c>
      <c r="AD123" s="13" t="str">
        <f t="array" ref="AD123">IFERROR(INDEX(D123:D136, SMALL(IF("V"=F123:F136, ROW(F123:F136)-MIN(ROW(F123:F136))+1, ""), ROW() -122 )), "")</f>
        <v>7914-20765</v>
      </c>
      <c r="AE123" s="13" t="str">
        <f t="array" ref="AE123">IFERROR(INDEX(E123:E136, SMALL(IF("V"=F123:F136, ROW(F123:F136)-MIN(ROW(F123:F136))+1, ""), ROW() -122 )), "")</f>
        <v>Andrew Cetnar</v>
      </c>
      <c r="AF123" s="13" t="str">
        <f t="array" ref="AF123">IFERROR(INDEX(B123:B136, SMALL(IF(ISNUMBER(SEARCH("JV1",F123:F136)), ROW(F123:F136)-MIN(ROW(F123:F136))+1, ""), ROW() -122 )), "")</f>
        <v>Madonna University</v>
      </c>
      <c r="AG123" s="13">
        <f t="array" ref="AG123">IFERROR(INDEX(C123:C136, SMALL(IF(ISNUMBER(SEARCH("JV1",F123:F136)), ROW(F123:F136)-MIN(ROW(F123:F136))+1, ""), ROW() -122 )), "")</f>
        <v>0</v>
      </c>
      <c r="AH123" s="13" t="str">
        <f t="array" ref="AH123">IFERROR(INDEX(D123:D136, SMALL(IF(ISNUMBER(SEARCH("JV1",F123:F136)), ROW(F123:F136)-MIN(ROW(F123:F136))+1, ""), ROW() -122 )), "")</f>
        <v>11-598356</v>
      </c>
      <c r="AI123" s="13" t="str">
        <f t="array" ref="AI123">IFERROR(INDEX(E123:E136, SMALL(IF(ISNUMBER(SEARCH("JV1",F123:F136)), ROW(F123:F136)-MIN(ROW(F123:F136))+1, ""), ROW() -122 )), "")</f>
        <v>Alex Warren</v>
      </c>
      <c r="AJ123" s="13" t="str">
        <f t="array" ref="AJ123">IFERROR(INDEX(B123:B136, SMALL(IF(ISNUMBER(SEARCH("JV2",F123:F136)), ROW(F123:F136)-MIN(ROW(F123:F136))+1, ""), ROW() -122 )), "")</f>
        <v/>
      </c>
      <c r="AK123" s="13" t="str">
        <f t="array" ref="AK123">IFERROR(INDEX(C123:C136, SMALL(IF(ISNUMBER(SEARCH("JV2",F123:F136)), ROW(F123:F136)-MIN(ROW(F123:F136))+1, ""), ROW() -122 )), "")</f>
        <v/>
      </c>
      <c r="AL123" s="13" t="str">
        <f t="array" ref="AL123">IFERROR(INDEX(D123:D136, SMALL(IF(ISNUMBER(SEARCH("JV2",F123:F136)), ROW(F123:F136)-MIN(ROW(F123:F136))+1, ""), ROW() -122 )), "")</f>
        <v/>
      </c>
      <c r="AM123" s="13" t="str">
        <f t="array" ref="AM123">IFERROR(INDEX(E123:E136, SMALL(IF(ISNUMBER(SEARCH("JV2",F123:F136)), ROW(F123:F136)-MIN(ROW(F123:F136))+1, ""), ROW() -122 )), "")</f>
        <v/>
      </c>
    </row>
    <row r="124" spans="2:39" s="13" customFormat="1" ht="15" customHeight="1" x14ac:dyDescent="0.3">
      <c r="B124" s="21" t="s">
        <v>258</v>
      </c>
      <c r="C124" s="1"/>
      <c r="D124" s="22" t="s">
        <v>261</v>
      </c>
      <c r="E124" s="1" t="s">
        <v>262</v>
      </c>
      <c r="F124" s="23" t="s">
        <v>14</v>
      </c>
      <c r="G124" s="24"/>
      <c r="H124" s="25">
        <v>4438</v>
      </c>
      <c r="I124" s="24"/>
      <c r="J124" s="25" t="b">
        <v>0</v>
      </c>
      <c r="K124" s="19"/>
      <c r="L124" s="26"/>
      <c r="M124" s="27"/>
      <c r="AB124" s="13" t="str">
        <f t="array" ref="AB124">IFERROR(INDEX(B123:B136, SMALL(IF("V"=F123:F136, ROW(F123:F136)-MIN(ROW(F123:F136))+1, ""), ROW() -122 )), "")</f>
        <v>Madonna University</v>
      </c>
      <c r="AC124" s="13">
        <f t="array" ref="AC124">IFERROR(INDEX(C123:C136, SMALL(IF("V"=F123:F136, ROW(F123:F136)-MIN(ROW(F123:F136))+1, ""), ROW() -122 )), "")</f>
        <v>0</v>
      </c>
      <c r="AD124" s="13" t="str">
        <f t="array" ref="AD124">IFERROR(INDEX(D123:D136, SMALL(IF("V"=F123:F136, ROW(F123:F136)-MIN(ROW(F123:F136))+1, ""), ROW() -122 )), "")</f>
        <v>11-42515</v>
      </c>
      <c r="AE124" s="13" t="str">
        <f t="array" ref="AE124">IFERROR(INDEX(E123:E136, SMALL(IF("V"=F123:F136, ROW(F123:F136)-MIN(ROW(F123:F136))+1, ""), ROW() -122 )), "")</f>
        <v>Anthony Thibodeaux</v>
      </c>
      <c r="AF124" s="13" t="str">
        <f t="array" ref="AF124">IFERROR(INDEX(B123:B136, SMALL(IF(ISNUMBER(SEARCH("JV1",F123:F136)), ROW(F123:F136)-MIN(ROW(F123:F136))+1, ""), ROW() -122 )), "")</f>
        <v>Madonna University</v>
      </c>
      <c r="AG124" s="13">
        <f t="array" ref="AG124">IFERROR(INDEX(C123:C136, SMALL(IF(ISNUMBER(SEARCH("JV1",F123:F136)), ROW(F123:F136)-MIN(ROW(F123:F136))+1, ""), ROW() -122 )), "")</f>
        <v>0</v>
      </c>
      <c r="AH124" s="13" t="str">
        <f t="array" ref="AH124">IFERROR(INDEX(D123:D136, SMALL(IF(ISNUMBER(SEARCH("JV1",F123:F136)), ROW(F123:F136)-MIN(ROW(F123:F136))+1, ""), ROW() -122 )), "")</f>
        <v>11-335322</v>
      </c>
      <c r="AI124" s="13" t="str">
        <f t="array" ref="AI124">IFERROR(INDEX(E123:E136, SMALL(IF(ISNUMBER(SEARCH("JV1",F123:F136)), ROW(F123:F136)-MIN(ROW(F123:F136))+1, ""), ROW() -122 )), "")</f>
        <v>Griffin Cartier</v>
      </c>
      <c r="AJ124" s="13" t="str">
        <f t="array" ref="AJ124">IFERROR(INDEX(B123:B136, SMALL(IF(ISNUMBER(SEARCH("JV2",F123:F136)), ROW(F123:F136)-MIN(ROW(F123:F136))+1, ""), ROW() -122 )), "")</f>
        <v/>
      </c>
      <c r="AK124" s="13" t="str">
        <f t="array" ref="AK124">IFERROR(INDEX(C123:C136, SMALL(IF(ISNUMBER(SEARCH("JV2",F123:F136)), ROW(F123:F136)-MIN(ROW(F123:F136))+1, ""), ROW() -122 )), "")</f>
        <v/>
      </c>
      <c r="AL124" s="13" t="str">
        <f t="array" ref="AL124">IFERROR(INDEX(D123:D136, SMALL(IF(ISNUMBER(SEARCH("JV2",F123:F136)), ROW(F123:F136)-MIN(ROW(F123:F136))+1, ""), ROW() -122 )), "")</f>
        <v/>
      </c>
      <c r="AM124" s="13" t="str">
        <f t="array" ref="AM124">IFERROR(INDEX(E123:E136, SMALL(IF(ISNUMBER(SEARCH("JV2",F123:F136)), ROW(F123:F136)-MIN(ROW(F123:F136))+1, ""), ROW() -122 )), "")</f>
        <v/>
      </c>
    </row>
    <row r="125" spans="2:39" s="13" customFormat="1" ht="15" customHeight="1" x14ac:dyDescent="0.3">
      <c r="B125" s="21" t="s">
        <v>258</v>
      </c>
      <c r="C125" s="1"/>
      <c r="D125" s="22" t="s">
        <v>263</v>
      </c>
      <c r="E125" s="1" t="s">
        <v>264</v>
      </c>
      <c r="F125" s="23" t="s">
        <v>14</v>
      </c>
      <c r="G125" s="24"/>
      <c r="H125" s="25">
        <v>4438</v>
      </c>
      <c r="I125" s="24"/>
      <c r="J125" s="25" t="b">
        <v>0</v>
      </c>
      <c r="K125" s="19"/>
      <c r="L125" s="26"/>
      <c r="M125" s="27"/>
      <c r="AB125" s="13" t="str">
        <f t="array" ref="AB125">IFERROR(INDEX(B123:B136, SMALL(IF("V"=F123:F136, ROW(F123:F136)-MIN(ROW(F123:F136))+1, ""), ROW() -122 )), "")</f>
        <v>Madonna University</v>
      </c>
      <c r="AC125" s="13">
        <f t="array" ref="AC125">IFERROR(INDEX(C123:C136, SMALL(IF("V"=F123:F136, ROW(F123:F136)-MIN(ROW(F123:F136))+1, ""), ROW() -122 )), "")</f>
        <v>0</v>
      </c>
      <c r="AD125" s="13" t="str">
        <f t="array" ref="AD125">IFERROR(INDEX(D123:D136, SMALL(IF("V"=F123:F136, ROW(F123:F136)-MIN(ROW(F123:F136))+1, ""), ROW() -122 )), "")</f>
        <v>8568-433185</v>
      </c>
      <c r="AE125" s="13" t="str">
        <f t="array" ref="AE125">IFERROR(INDEX(E123:E136, SMALL(IF("V"=F123:F136, ROW(F123:F136)-MIN(ROW(F123:F136))+1, ""), ROW() -122 )), "")</f>
        <v>Brandon Leavitt</v>
      </c>
      <c r="AF125" s="13" t="str">
        <f t="array" ref="AF125">IFERROR(INDEX(B123:B136, SMALL(IF(ISNUMBER(SEARCH("JV1",F123:F136)), ROW(F123:F136)-MIN(ROW(F123:F136))+1, ""), ROW() -122 )), "")</f>
        <v>Madonna University</v>
      </c>
      <c r="AG125" s="13">
        <f t="array" ref="AG125">IFERROR(INDEX(C123:C136, SMALL(IF(ISNUMBER(SEARCH("JV1",F123:F136)), ROW(F123:F136)-MIN(ROW(F123:F136))+1, ""), ROW() -122 )), "")</f>
        <v>0</v>
      </c>
      <c r="AH125" s="13" t="str">
        <f t="array" ref="AH125">IFERROR(INDEX(D123:D136, SMALL(IF(ISNUMBER(SEARCH("JV1",F123:F136)), ROW(F123:F136)-MIN(ROW(F123:F136))+1, ""), ROW() -122 )), "")</f>
        <v>7914-22991</v>
      </c>
      <c r="AI125" s="13" t="str">
        <f t="array" ref="AI125">IFERROR(INDEX(E123:E136, SMALL(IF(ISNUMBER(SEARCH("JV1",F123:F136)), ROW(F123:F136)-MIN(ROW(F123:F136))+1, ""), ROW() -122 )), "")</f>
        <v>Jonathon Michalski</v>
      </c>
      <c r="AJ125" s="13" t="str">
        <f t="array" ref="AJ125">IFERROR(INDEX(B123:B136, SMALL(IF(ISNUMBER(SEARCH("JV2",F123:F136)), ROW(F123:F136)-MIN(ROW(F123:F136))+1, ""), ROW() -122 )), "")</f>
        <v/>
      </c>
      <c r="AK125" s="13" t="str">
        <f t="array" ref="AK125">IFERROR(INDEX(C123:C136, SMALL(IF(ISNUMBER(SEARCH("JV2",F123:F136)), ROW(F123:F136)-MIN(ROW(F123:F136))+1, ""), ROW() -122 )), "")</f>
        <v/>
      </c>
      <c r="AL125" s="13" t="str">
        <f t="array" ref="AL125">IFERROR(INDEX(D123:D136, SMALL(IF(ISNUMBER(SEARCH("JV2",F123:F136)), ROW(F123:F136)-MIN(ROW(F123:F136))+1, ""), ROW() -122 )), "")</f>
        <v/>
      </c>
      <c r="AM125" s="13" t="str">
        <f t="array" ref="AM125">IFERROR(INDEX(E123:E136, SMALL(IF(ISNUMBER(SEARCH("JV2",F123:F136)), ROW(F123:F136)-MIN(ROW(F123:F136))+1, ""), ROW() -122 )), "")</f>
        <v/>
      </c>
    </row>
    <row r="126" spans="2:39" s="13" customFormat="1" ht="15" customHeight="1" x14ac:dyDescent="0.3">
      <c r="B126" s="21" t="s">
        <v>258</v>
      </c>
      <c r="C126" s="1"/>
      <c r="D126" s="22" t="s">
        <v>265</v>
      </c>
      <c r="E126" s="1" t="s">
        <v>266</v>
      </c>
      <c r="F126" s="23" t="s">
        <v>14</v>
      </c>
      <c r="G126" s="24"/>
      <c r="H126" s="25">
        <v>4438</v>
      </c>
      <c r="I126" s="24"/>
      <c r="J126" s="25" t="b">
        <v>0</v>
      </c>
      <c r="K126" s="19"/>
      <c r="L126" s="26"/>
      <c r="M126" s="27"/>
      <c r="AB126" s="13" t="str">
        <f t="array" ref="AB126">IFERROR(INDEX(B123:B136, SMALL(IF("V"=F123:F136, ROW(F123:F136)-MIN(ROW(F123:F136))+1, ""), ROW() -122 )), "")</f>
        <v>Madonna University</v>
      </c>
      <c r="AC126" s="13">
        <f t="array" ref="AC126">IFERROR(INDEX(C123:C136, SMALL(IF("V"=F123:F136, ROW(F123:F136)-MIN(ROW(F123:F136))+1, ""), ROW() -122 )), "")</f>
        <v>0</v>
      </c>
      <c r="AD126" s="13" t="str">
        <f t="array" ref="AD126">IFERROR(INDEX(D123:D136, SMALL(IF("V"=F123:F136, ROW(F123:F136)-MIN(ROW(F123:F136))+1, ""), ROW() -122 )), "")</f>
        <v>11-680528</v>
      </c>
      <c r="AE126" s="13" t="str">
        <f t="array" ref="AE126">IFERROR(INDEX(E123:E136, SMALL(IF("V"=F123:F136, ROW(F123:F136)-MIN(ROW(F123:F136))+1, ""), ROW() -122 )), "")</f>
        <v>Haydn Debacker</v>
      </c>
      <c r="AF126" s="13" t="str">
        <f t="array" ref="AF126">IFERROR(INDEX(B123:B136, SMALL(IF(ISNUMBER(SEARCH("JV1",F123:F136)), ROW(F123:F136)-MIN(ROW(F123:F136))+1, ""), ROW() -122 )), "")</f>
        <v>Madonna University</v>
      </c>
      <c r="AG126" s="13">
        <f t="array" ref="AG126">IFERROR(INDEX(C123:C136, SMALL(IF(ISNUMBER(SEARCH("JV1",F123:F136)), ROW(F123:F136)-MIN(ROW(F123:F136))+1, ""), ROW() -122 )), "")</f>
        <v>0</v>
      </c>
      <c r="AH126" s="13" t="str">
        <f t="array" ref="AH126">IFERROR(INDEX(D123:D136, SMALL(IF(ISNUMBER(SEARCH("JV1",F123:F136)), ROW(F123:F136)-MIN(ROW(F123:F136))+1, ""), ROW() -122 )), "")</f>
        <v>20-46680</v>
      </c>
      <c r="AI126" s="13" t="str">
        <f t="array" ref="AI126">IFERROR(INDEX(E123:E136, SMALL(IF(ISNUMBER(SEARCH("JV1",F123:F136)), ROW(F123:F136)-MIN(ROW(F123:F136))+1, ""), ROW() -122 )), "")</f>
        <v>Kaden Cirata</v>
      </c>
      <c r="AJ126" s="13" t="str">
        <f t="array" ref="AJ126">IFERROR(INDEX(B123:B136, SMALL(IF(ISNUMBER(SEARCH("JV2",F123:F136)), ROW(F123:F136)-MIN(ROW(F123:F136))+1, ""), ROW() -122 )), "")</f>
        <v/>
      </c>
      <c r="AK126" s="13" t="str">
        <f t="array" ref="AK126">IFERROR(INDEX(C123:C136, SMALL(IF(ISNUMBER(SEARCH("JV2",F123:F136)), ROW(F123:F136)-MIN(ROW(F123:F136))+1, ""), ROW() -122 )), "")</f>
        <v/>
      </c>
      <c r="AL126" s="13" t="str">
        <f t="array" ref="AL126">IFERROR(INDEX(D123:D136, SMALL(IF(ISNUMBER(SEARCH("JV2",F123:F136)), ROW(F123:F136)-MIN(ROW(F123:F136))+1, ""), ROW() -122 )), "")</f>
        <v/>
      </c>
      <c r="AM126" s="13" t="str">
        <f t="array" ref="AM126">IFERROR(INDEX(E123:E136, SMALL(IF(ISNUMBER(SEARCH("JV2",F123:F136)), ROW(F123:F136)-MIN(ROW(F123:F136))+1, ""), ROW() -122 )), "")</f>
        <v/>
      </c>
    </row>
    <row r="127" spans="2:39" s="13" customFormat="1" ht="15" customHeight="1" x14ac:dyDescent="0.3">
      <c r="B127" s="21" t="s">
        <v>258</v>
      </c>
      <c r="C127" s="1"/>
      <c r="D127" s="22" t="s">
        <v>267</v>
      </c>
      <c r="E127" s="1" t="s">
        <v>268</v>
      </c>
      <c r="F127" s="23" t="s">
        <v>30</v>
      </c>
      <c r="G127" s="24"/>
      <c r="H127" s="25">
        <v>4438</v>
      </c>
      <c r="I127" s="24"/>
      <c r="J127" s="25" t="b">
        <v>0</v>
      </c>
      <c r="K127" s="19"/>
      <c r="L127" s="26"/>
      <c r="M127" s="27"/>
      <c r="AB127" s="13" t="str">
        <f t="array" ref="AB127">IFERROR(INDEX(B123:B136, SMALL(IF("V"=F123:F136, ROW(F123:F136)-MIN(ROW(F123:F136))+1, ""), ROW() -122 )), "")</f>
        <v>Madonna University</v>
      </c>
      <c r="AC127" s="13">
        <f t="array" ref="AC127">IFERROR(INDEX(C123:C136, SMALL(IF("V"=F123:F136, ROW(F123:F136)-MIN(ROW(F123:F136))+1, ""), ROW() -122 )), "")</f>
        <v>0</v>
      </c>
      <c r="AD127" s="13" t="str">
        <f t="array" ref="AD127">IFERROR(INDEX(D123:D136, SMALL(IF("V"=F123:F136, ROW(F123:F136)-MIN(ROW(F123:F136))+1, ""), ROW() -122 )), "")</f>
        <v>7914-21739</v>
      </c>
      <c r="AE127" s="13" t="str">
        <f t="array" ref="AE127">IFERROR(INDEX(E123:E136, SMALL(IF("V"=F123:F136, ROW(F123:F136)-MIN(ROW(F123:F136))+1, ""), ROW() -122 )), "")</f>
        <v>Keith Mcleod</v>
      </c>
      <c r="AF127" s="13" t="str">
        <f t="array" ref="AF127">IFERROR(INDEX(B123:B136, SMALL(IF(ISNUMBER(SEARCH("JV1",F123:F136)), ROW(F123:F136)-MIN(ROW(F123:F136))+1, ""), ROW() -122 )), "")</f>
        <v>Madonna University</v>
      </c>
      <c r="AG127" s="13">
        <f t="array" ref="AG127">IFERROR(INDEX(C123:C136, SMALL(IF(ISNUMBER(SEARCH("JV1",F123:F136)), ROW(F123:F136)-MIN(ROW(F123:F136))+1, ""), ROW() -122 )), "")</f>
        <v>0</v>
      </c>
      <c r="AH127" s="13" t="str">
        <f t="array" ref="AH127">IFERROR(INDEX(D123:D136, SMALL(IF(ISNUMBER(SEARCH("JV1",F123:F136)), ROW(F123:F136)-MIN(ROW(F123:F136))+1, ""), ROW() -122 )), "")</f>
        <v>21-66242</v>
      </c>
      <c r="AI127" s="13" t="str">
        <f t="array" ref="AI127">IFERROR(INDEX(E123:E136, SMALL(IF(ISNUMBER(SEARCH("JV1",F123:F136)), ROW(F123:F136)-MIN(ROW(F123:F136))+1, ""), ROW() -122 )), "")</f>
        <v>Owen Schook</v>
      </c>
      <c r="AJ127" s="13" t="str">
        <f t="array" ref="AJ127">IFERROR(INDEX(B123:B136, SMALL(IF(ISNUMBER(SEARCH("JV2",F123:F136)), ROW(F123:F136)-MIN(ROW(F123:F136))+1, ""), ROW() -122 )), "")</f>
        <v/>
      </c>
      <c r="AK127" s="13" t="str">
        <f t="array" ref="AK127">IFERROR(INDEX(C123:C136, SMALL(IF(ISNUMBER(SEARCH("JV2",F123:F136)), ROW(F123:F136)-MIN(ROW(F123:F136))+1, ""), ROW() -122 )), "")</f>
        <v/>
      </c>
      <c r="AL127" s="13" t="str">
        <f t="array" ref="AL127">IFERROR(INDEX(D123:D136, SMALL(IF(ISNUMBER(SEARCH("JV2",F123:F136)), ROW(F123:F136)-MIN(ROW(F123:F136))+1, ""), ROW() -122 )), "")</f>
        <v/>
      </c>
      <c r="AM127" s="13" t="str">
        <f t="array" ref="AM127">IFERROR(INDEX(E123:E136, SMALL(IF(ISNUMBER(SEARCH("JV2",F123:F136)), ROW(F123:F136)-MIN(ROW(F123:F136))+1, ""), ROW() -122 )), "")</f>
        <v/>
      </c>
    </row>
    <row r="128" spans="2:39" s="13" customFormat="1" ht="15" customHeight="1" x14ac:dyDescent="0.3">
      <c r="B128" s="21" t="s">
        <v>258</v>
      </c>
      <c r="C128" s="1"/>
      <c r="D128" s="22" t="s">
        <v>269</v>
      </c>
      <c r="E128" s="1" t="s">
        <v>270</v>
      </c>
      <c r="F128" s="23" t="s">
        <v>17</v>
      </c>
      <c r="G128" s="24"/>
      <c r="H128" s="25">
        <v>4438</v>
      </c>
      <c r="I128" s="24"/>
      <c r="J128" s="25" t="b">
        <v>0</v>
      </c>
      <c r="K128" s="19"/>
      <c r="L128" s="26"/>
      <c r="M128" s="27"/>
      <c r="AB128" s="13" t="str">
        <f t="array" ref="AB128">IFERROR(INDEX(B123:B136, SMALL(IF("V"=F123:F136, ROW(F123:F136)-MIN(ROW(F123:F136))+1, ""), ROW() -122 )), "")</f>
        <v>Madonna University</v>
      </c>
      <c r="AC128" s="13">
        <f t="array" ref="AC128">IFERROR(INDEX(C123:C136, SMALL(IF("V"=F123:F136, ROW(F123:F136)-MIN(ROW(F123:F136))+1, ""), ROW() -122 )), "")</f>
        <v>0</v>
      </c>
      <c r="AD128" s="13" t="str">
        <f t="array" ref="AD128">IFERROR(INDEX(D123:D136, SMALL(IF("V"=F123:F136, ROW(F123:F136)-MIN(ROW(F123:F136))+1, ""), ROW() -122 )), "")</f>
        <v>11-415097</v>
      </c>
      <c r="AE128" s="13" t="str">
        <f t="array" ref="AE128">IFERROR(INDEX(E123:E136, SMALL(IF("V"=F123:F136, ROW(F123:F136)-MIN(ROW(F123:F136))+1, ""), ROW() -122 )), "")</f>
        <v>Ken Kloth</v>
      </c>
      <c r="AF128" s="13" t="str">
        <f t="array" ref="AF128">IFERROR(INDEX(B123:B136, SMALL(IF(ISNUMBER(SEARCH("JV1",F123:F136)), ROW(F123:F136)-MIN(ROW(F123:F136))+1, ""), ROW() -122 )), "")</f>
        <v>Madonna University</v>
      </c>
      <c r="AG128" s="13">
        <f t="array" ref="AG128">IFERROR(INDEX(C123:C136, SMALL(IF(ISNUMBER(SEARCH("JV1",F123:F136)), ROW(F123:F136)-MIN(ROW(F123:F136))+1, ""), ROW() -122 )), "")</f>
        <v>0</v>
      </c>
      <c r="AH128" s="13" t="str">
        <f t="array" ref="AH128">IFERROR(INDEX(D123:D136, SMALL(IF(ISNUMBER(SEARCH("JV1",F123:F136)), ROW(F123:F136)-MIN(ROW(F123:F136))+1, ""), ROW() -122 )), "")</f>
        <v>18-26345</v>
      </c>
      <c r="AI128" s="13" t="str">
        <f t="array" ref="AI128">IFERROR(INDEX(E123:E136, SMALL(IF(ISNUMBER(SEARCH("JV1",F123:F136)), ROW(F123:F136)-MIN(ROW(F123:F136))+1, ""), ROW() -122 )), "")</f>
        <v>Timothy McGarry</v>
      </c>
      <c r="AJ128" s="13" t="str">
        <f t="array" ref="AJ128">IFERROR(INDEX(B123:B136, SMALL(IF(ISNUMBER(SEARCH("JV2",F123:F136)), ROW(F123:F136)-MIN(ROW(F123:F136))+1, ""), ROW() -122 )), "")</f>
        <v/>
      </c>
      <c r="AK128" s="13" t="str">
        <f t="array" ref="AK128">IFERROR(INDEX(C123:C136, SMALL(IF(ISNUMBER(SEARCH("JV2",F123:F136)), ROW(F123:F136)-MIN(ROW(F123:F136))+1, ""), ROW() -122 )), "")</f>
        <v/>
      </c>
      <c r="AL128" s="13" t="str">
        <f t="array" ref="AL128">IFERROR(INDEX(D123:D136, SMALL(IF(ISNUMBER(SEARCH("JV2",F123:F136)), ROW(F123:F136)-MIN(ROW(F123:F136))+1, ""), ROW() -122 )), "")</f>
        <v/>
      </c>
      <c r="AM128" s="13" t="str">
        <f t="array" ref="AM128">IFERROR(INDEX(E123:E136, SMALL(IF(ISNUMBER(SEARCH("JV2",F123:F136)), ROW(F123:F136)-MIN(ROW(F123:F136))+1, ""), ROW() -122 )), "")</f>
        <v/>
      </c>
    </row>
    <row r="129" spans="2:39" s="13" customFormat="1" ht="15" customHeight="1" x14ac:dyDescent="0.3">
      <c r="B129" s="21" t="s">
        <v>258</v>
      </c>
      <c r="C129" s="1"/>
      <c r="D129" s="22" t="s">
        <v>271</v>
      </c>
      <c r="E129" s="1" t="s">
        <v>272</v>
      </c>
      <c r="F129" s="23" t="s">
        <v>14</v>
      </c>
      <c r="G129" s="24"/>
      <c r="H129" s="25">
        <v>4438</v>
      </c>
      <c r="I129" s="24"/>
      <c r="J129" s="25" t="b">
        <v>0</v>
      </c>
      <c r="K129" s="19"/>
      <c r="L129" s="26"/>
      <c r="M129" s="27"/>
      <c r="AB129" s="13" t="str">
        <f t="array" ref="AB129">IFERROR(INDEX(B123:B136, SMALL(IF("V"=F123:F136, ROW(F123:F136)-MIN(ROW(F123:F136))+1, ""), ROW() -122 )), "")</f>
        <v/>
      </c>
      <c r="AC129" s="13" t="str">
        <f t="array" ref="AC129">IFERROR(INDEX(C123:C136, SMALL(IF("V"=F123:F136, ROW(F123:F136)-MIN(ROW(F123:F136))+1, ""), ROW() -122 )), "")</f>
        <v/>
      </c>
      <c r="AD129" s="13" t="str">
        <f t="array" ref="AD129">IFERROR(INDEX(D123:D136, SMALL(IF("V"=F123:F136, ROW(F123:F136)-MIN(ROW(F123:F136))+1, ""), ROW() -122 )), "")</f>
        <v/>
      </c>
      <c r="AE129" s="13" t="str">
        <f t="array" ref="AE129">IFERROR(INDEX(E123:E136, SMALL(IF("V"=F123:F136, ROW(F123:F136)-MIN(ROW(F123:F136))+1, ""), ROW() -122 )), "")</f>
        <v/>
      </c>
      <c r="AF129" s="13" t="str">
        <f t="array" ref="AF129">IFERROR(INDEX(B123:B136, SMALL(IF(ISNUMBER(SEARCH("JV1",F123:F136)), ROW(F123:F136)-MIN(ROW(F123:F136))+1, ""), ROW() -122 )), "")</f>
        <v/>
      </c>
      <c r="AG129" s="13" t="str">
        <f t="array" ref="AG129">IFERROR(INDEX(C123:C136, SMALL(IF(ISNUMBER(SEARCH("JV1",F123:F136)), ROW(F123:F136)-MIN(ROW(F123:F136))+1, ""), ROW() -122 )), "")</f>
        <v/>
      </c>
      <c r="AH129" s="13" t="str">
        <f t="array" ref="AH129">IFERROR(INDEX(D123:D136, SMALL(IF(ISNUMBER(SEARCH("JV1",F123:F136)), ROW(F123:F136)-MIN(ROW(F123:F136))+1, ""), ROW() -122 )), "")</f>
        <v/>
      </c>
      <c r="AI129" s="13" t="str">
        <f t="array" ref="AI129">IFERROR(INDEX(E123:E136, SMALL(IF(ISNUMBER(SEARCH("JV1",F123:F136)), ROW(F123:F136)-MIN(ROW(F123:F136))+1, ""), ROW() -122 )), "")</f>
        <v/>
      </c>
      <c r="AJ129" s="13" t="str">
        <f t="array" ref="AJ129">IFERROR(INDEX(B123:B136, SMALL(IF(ISNUMBER(SEARCH("JV2",F123:F136)), ROW(F123:F136)-MIN(ROW(F123:F136))+1, ""), ROW() -122 )), "")</f>
        <v/>
      </c>
      <c r="AK129" s="13" t="str">
        <f t="array" ref="AK129">IFERROR(INDEX(C123:C136, SMALL(IF(ISNUMBER(SEARCH("JV2",F123:F136)), ROW(F123:F136)-MIN(ROW(F123:F136))+1, ""), ROW() -122 )), "")</f>
        <v/>
      </c>
      <c r="AL129" s="13" t="str">
        <f t="array" ref="AL129">IFERROR(INDEX(D123:D136, SMALL(IF(ISNUMBER(SEARCH("JV2",F123:F136)), ROW(F123:F136)-MIN(ROW(F123:F136))+1, ""), ROW() -122 )), "")</f>
        <v/>
      </c>
      <c r="AM129" s="13" t="str">
        <f t="array" ref="AM129">IFERROR(INDEX(E123:E136, SMALL(IF(ISNUMBER(SEARCH("JV2",F123:F136)), ROW(F123:F136)-MIN(ROW(F123:F136))+1, ""), ROW() -122 )), "")</f>
        <v/>
      </c>
    </row>
    <row r="130" spans="2:39" s="13" customFormat="1" ht="15" customHeight="1" x14ac:dyDescent="0.3">
      <c r="B130" s="21" t="s">
        <v>258</v>
      </c>
      <c r="C130" s="1"/>
      <c r="D130" s="22" t="s">
        <v>273</v>
      </c>
      <c r="E130" s="1" t="s">
        <v>274</v>
      </c>
      <c r="F130" s="23" t="s">
        <v>30</v>
      </c>
      <c r="G130" s="24"/>
      <c r="H130" s="25">
        <v>4438</v>
      </c>
      <c r="I130" s="24"/>
      <c r="J130" s="25" t="b">
        <v>0</v>
      </c>
      <c r="K130" s="19"/>
      <c r="L130" s="26"/>
      <c r="M130" s="27"/>
      <c r="AB130" s="13" t="str">
        <f t="array" ref="AB130">IFERROR(INDEX(B123:B136, SMALL(IF("V"=F123:F136, ROW(F123:F136)-MIN(ROW(F123:F136))+1, ""), ROW() -122 )), "")</f>
        <v/>
      </c>
      <c r="AC130" s="13" t="str">
        <f t="array" ref="AC130">IFERROR(INDEX(C123:C136, SMALL(IF("V"=F123:F136, ROW(F123:F136)-MIN(ROW(F123:F136))+1, ""), ROW() -122 )), "")</f>
        <v/>
      </c>
      <c r="AD130" s="13" t="str">
        <f t="array" ref="AD130">IFERROR(INDEX(D123:D136, SMALL(IF("V"=F123:F136, ROW(F123:F136)-MIN(ROW(F123:F136))+1, ""), ROW() -122 )), "")</f>
        <v/>
      </c>
      <c r="AE130" s="13" t="str">
        <f t="array" ref="AE130">IFERROR(INDEX(E123:E136, SMALL(IF("V"=F123:F136, ROW(F123:F136)-MIN(ROW(F123:F136))+1, ""), ROW() -122 )), "")</f>
        <v/>
      </c>
      <c r="AF130" s="13" t="str">
        <f t="array" ref="AF130">IFERROR(INDEX(B123:B136, SMALL(IF(ISNUMBER(SEARCH("JV1",F123:F136)), ROW(F123:F136)-MIN(ROW(F123:F136))+1, ""), ROW() -122 )), "")</f>
        <v/>
      </c>
      <c r="AG130" s="13" t="str">
        <f t="array" ref="AG130">IFERROR(INDEX(C123:C136, SMALL(IF(ISNUMBER(SEARCH("JV1",F123:F136)), ROW(F123:F136)-MIN(ROW(F123:F136))+1, ""), ROW() -122 )), "")</f>
        <v/>
      </c>
      <c r="AH130" s="13" t="str">
        <f t="array" ref="AH130">IFERROR(INDEX(D123:D136, SMALL(IF(ISNUMBER(SEARCH("JV1",F123:F136)), ROW(F123:F136)-MIN(ROW(F123:F136))+1, ""), ROW() -122 )), "")</f>
        <v/>
      </c>
      <c r="AI130" s="13" t="str">
        <f t="array" ref="AI130">IFERROR(INDEX(E123:E136, SMALL(IF(ISNUMBER(SEARCH("JV1",F123:F136)), ROW(F123:F136)-MIN(ROW(F123:F136))+1, ""), ROW() -122 )), "")</f>
        <v/>
      </c>
      <c r="AJ130" s="13" t="str">
        <f t="array" ref="AJ130">IFERROR(INDEX(B123:B136, SMALL(IF(ISNUMBER(SEARCH("JV2",F123:F136)), ROW(F123:F136)-MIN(ROW(F123:F136))+1, ""), ROW() -122 )), "")</f>
        <v/>
      </c>
      <c r="AK130" s="13" t="str">
        <f t="array" ref="AK130">IFERROR(INDEX(C123:C136, SMALL(IF(ISNUMBER(SEARCH("JV2",F123:F136)), ROW(F123:F136)-MIN(ROW(F123:F136))+1, ""), ROW() -122 )), "")</f>
        <v/>
      </c>
      <c r="AL130" s="13" t="str">
        <f t="array" ref="AL130">IFERROR(INDEX(D123:D136, SMALL(IF(ISNUMBER(SEARCH("JV2",F123:F136)), ROW(F123:F136)-MIN(ROW(F123:F136))+1, ""), ROW() -122 )), "")</f>
        <v/>
      </c>
      <c r="AM130" s="13" t="str">
        <f t="array" ref="AM130">IFERROR(INDEX(E123:E136, SMALL(IF(ISNUMBER(SEARCH("JV2",F123:F136)), ROW(F123:F136)-MIN(ROW(F123:F136))+1, ""), ROW() -122 )), "")</f>
        <v/>
      </c>
    </row>
    <row r="131" spans="2:39" s="13" customFormat="1" ht="15" customHeight="1" x14ac:dyDescent="0.3">
      <c r="B131" s="21" t="s">
        <v>258</v>
      </c>
      <c r="C131" s="1"/>
      <c r="D131" s="22" t="s">
        <v>275</v>
      </c>
      <c r="E131" s="1" t="s">
        <v>276</v>
      </c>
      <c r="F131" s="23" t="s">
        <v>17</v>
      </c>
      <c r="G131" s="24"/>
      <c r="H131" s="25">
        <v>4438</v>
      </c>
      <c r="I131" s="24"/>
      <c r="J131" s="25" t="b">
        <v>0</v>
      </c>
      <c r="K131" s="19"/>
      <c r="L131" s="26"/>
      <c r="M131" s="27"/>
    </row>
    <row r="132" spans="2:39" s="13" customFormat="1" ht="15" customHeight="1" x14ac:dyDescent="0.3">
      <c r="B132" s="21" t="s">
        <v>258</v>
      </c>
      <c r="C132" s="1"/>
      <c r="D132" s="22" t="s">
        <v>277</v>
      </c>
      <c r="E132" s="1" t="s">
        <v>278</v>
      </c>
      <c r="F132" s="23" t="s">
        <v>17</v>
      </c>
      <c r="G132" s="24"/>
      <c r="H132" s="25">
        <v>4438</v>
      </c>
      <c r="I132" s="24"/>
      <c r="J132" s="25" t="b">
        <v>0</v>
      </c>
      <c r="K132" s="19"/>
      <c r="L132" s="26"/>
      <c r="M132" s="27"/>
    </row>
    <row r="133" spans="2:39" s="13" customFormat="1" ht="15" customHeight="1" x14ac:dyDescent="0.3">
      <c r="B133" s="21" t="s">
        <v>258</v>
      </c>
      <c r="C133" s="1"/>
      <c r="D133" s="22" t="s">
        <v>279</v>
      </c>
      <c r="E133" s="1" t="s">
        <v>280</v>
      </c>
      <c r="F133" s="23" t="s">
        <v>14</v>
      </c>
      <c r="G133" s="24"/>
      <c r="H133" s="25">
        <v>4438</v>
      </c>
      <c r="I133" s="24"/>
      <c r="J133" s="25" t="b">
        <v>0</v>
      </c>
      <c r="K133" s="19"/>
      <c r="L133" s="26"/>
      <c r="M133" s="27"/>
    </row>
    <row r="134" spans="2:39" s="13" customFormat="1" ht="15" customHeight="1" x14ac:dyDescent="0.3">
      <c r="B134" s="21" t="s">
        <v>258</v>
      </c>
      <c r="C134" s="1"/>
      <c r="D134" s="22" t="s">
        <v>281</v>
      </c>
      <c r="E134" s="1" t="s">
        <v>282</v>
      </c>
      <c r="F134" s="23" t="s">
        <v>14</v>
      </c>
      <c r="G134" s="24"/>
      <c r="H134" s="25">
        <v>4438</v>
      </c>
      <c r="I134" s="24"/>
      <c r="J134" s="25" t="b">
        <v>0</v>
      </c>
      <c r="K134" s="19"/>
      <c r="L134" s="26"/>
      <c r="M134" s="27"/>
    </row>
    <row r="135" spans="2:39" s="13" customFormat="1" ht="15" customHeight="1" x14ac:dyDescent="0.3">
      <c r="B135" s="21" t="s">
        <v>258</v>
      </c>
      <c r="C135" s="1"/>
      <c r="D135" s="22" t="s">
        <v>283</v>
      </c>
      <c r="E135" s="1" t="s">
        <v>284</v>
      </c>
      <c r="F135" s="23" t="s">
        <v>17</v>
      </c>
      <c r="G135" s="24"/>
      <c r="H135" s="25">
        <v>4438</v>
      </c>
      <c r="I135" s="24"/>
      <c r="J135" s="25" t="b">
        <v>0</v>
      </c>
      <c r="K135" s="19"/>
      <c r="L135" s="26"/>
      <c r="M135" s="27"/>
    </row>
    <row r="136" spans="2:39" s="13" customFormat="1" ht="15" customHeight="1" x14ac:dyDescent="0.3">
      <c r="B136" s="21" t="s">
        <v>258</v>
      </c>
      <c r="C136" s="1"/>
      <c r="D136" s="22" t="s">
        <v>285</v>
      </c>
      <c r="E136" s="1" t="s">
        <v>286</v>
      </c>
      <c r="F136" s="23" t="s">
        <v>17</v>
      </c>
      <c r="G136" s="24"/>
      <c r="H136" s="25">
        <v>4438</v>
      </c>
      <c r="I136" s="24"/>
      <c r="J136" s="25" t="b">
        <v>0</v>
      </c>
      <c r="K136" s="19"/>
      <c r="L136" s="26"/>
      <c r="M136" s="27"/>
    </row>
    <row r="137" spans="2:39" s="13" customFormat="1" ht="15" customHeight="1" x14ac:dyDescent="0.3">
      <c r="B137" s="21" t="s">
        <v>287</v>
      </c>
      <c r="C137" s="1"/>
      <c r="D137" s="22" t="s">
        <v>288</v>
      </c>
      <c r="E137" s="1" t="s">
        <v>289</v>
      </c>
      <c r="F137" s="23" t="s">
        <v>14</v>
      </c>
      <c r="G137" s="24"/>
      <c r="H137" s="25">
        <v>2533</v>
      </c>
      <c r="I137" s="24"/>
      <c r="J137" s="25" t="b">
        <v>0</v>
      </c>
      <c r="K137" s="19"/>
      <c r="L137" s="26"/>
      <c r="M137" s="27"/>
      <c r="AB137" s="13" t="str">
        <f t="array" ref="AB137">IFERROR(INDEX(B137:B144, SMALL(IF("V"=F137:F144, ROW(F137:F144)-MIN(ROW(F137:F144))+1, ""), ROW() -136 )), "")</f>
        <v>Michigan-Dearborn</v>
      </c>
      <c r="AC137" s="13">
        <f t="array" ref="AC137">IFERROR(INDEX(C137:C144, SMALL(IF("V"=F137:F144, ROW(F137:F144)-MIN(ROW(F137:F144))+1, ""), ROW() -136 )), "")</f>
        <v>0</v>
      </c>
      <c r="AD137" s="13" t="str">
        <f t="array" ref="AD137">IFERROR(INDEX(D137:D144, SMALL(IF("V"=F137:F144, ROW(F137:F144)-MIN(ROW(F137:F144))+1, ""), ROW() -136 )), "")</f>
        <v>21-6240</v>
      </c>
      <c r="AE137" s="13" t="str">
        <f t="array" ref="AE137">IFERROR(INDEX(E137:E144, SMALL(IF("V"=F137:F144, ROW(F137:F144)-MIN(ROW(F137:F144))+1, ""), ROW() -136 )), "")</f>
        <v>Jaylen Watson</v>
      </c>
      <c r="AF137" s="13" t="str">
        <f t="array" ref="AF137">IFERROR(INDEX(B137:B144, SMALL(IF(ISNUMBER(SEARCH("JV1",F137:F144)), ROW(F137:F144)-MIN(ROW(F137:F144))+1, ""), ROW() -136 )), "")</f>
        <v/>
      </c>
      <c r="AG137" s="13" t="str">
        <f t="array" ref="AG137">IFERROR(INDEX(C137:C144, SMALL(IF(ISNUMBER(SEARCH("JV1",F137:F144)), ROW(F137:F144)-MIN(ROW(F137:F144))+1, ""), ROW() -136 )), "")</f>
        <v/>
      </c>
      <c r="AH137" s="13" t="str">
        <f t="array" ref="AH137">IFERROR(INDEX(D137:D144, SMALL(IF(ISNUMBER(SEARCH("JV1",F137:F144)), ROW(F137:F144)-MIN(ROW(F137:F144))+1, ""), ROW() -136 )), "")</f>
        <v/>
      </c>
      <c r="AI137" s="13" t="str">
        <f t="array" ref="AI137">IFERROR(INDEX(E137:E144, SMALL(IF(ISNUMBER(SEARCH("JV1",F137:F144)), ROW(F137:F144)-MIN(ROW(F137:F144))+1, ""), ROW() -136 )), "")</f>
        <v/>
      </c>
      <c r="AJ137" s="13" t="str">
        <f t="array" ref="AJ137">IFERROR(INDEX(B137:B144, SMALL(IF(ISNUMBER(SEARCH("JV2",F137:F144)), ROW(F137:F144)-MIN(ROW(F137:F144))+1, ""), ROW() -136 )), "")</f>
        <v/>
      </c>
      <c r="AK137" s="13" t="str">
        <f t="array" ref="AK137">IFERROR(INDEX(C137:C144, SMALL(IF(ISNUMBER(SEARCH("JV2",F137:F144)), ROW(F137:F144)-MIN(ROW(F137:F144))+1, ""), ROW() -136 )), "")</f>
        <v/>
      </c>
      <c r="AL137" s="13" t="str">
        <f t="array" ref="AL137">IFERROR(INDEX(D137:D144, SMALL(IF(ISNUMBER(SEARCH("JV2",F137:F144)), ROW(F137:F144)-MIN(ROW(F137:F144))+1, ""), ROW() -136 )), "")</f>
        <v/>
      </c>
      <c r="AM137" s="13" t="str">
        <f t="array" ref="AM137">IFERROR(INDEX(E137:E144, SMALL(IF(ISNUMBER(SEARCH("JV2",F137:F144)), ROW(F137:F144)-MIN(ROW(F137:F144))+1, ""), ROW() -136 )), "")</f>
        <v/>
      </c>
    </row>
    <row r="138" spans="2:39" s="13" customFormat="1" ht="15" customHeight="1" x14ac:dyDescent="0.3">
      <c r="B138" s="21" t="s">
        <v>287</v>
      </c>
      <c r="C138" s="1"/>
      <c r="D138" s="22" t="s">
        <v>290</v>
      </c>
      <c r="E138" s="1" t="s">
        <v>291</v>
      </c>
      <c r="F138" s="23" t="s">
        <v>14</v>
      </c>
      <c r="G138" s="24"/>
      <c r="H138" s="25">
        <v>2533</v>
      </c>
      <c r="I138" s="24"/>
      <c r="J138" s="25" t="b">
        <v>0</v>
      </c>
      <c r="K138" s="19"/>
      <c r="L138" s="26"/>
      <c r="M138" s="27"/>
      <c r="AB138" s="13" t="str">
        <f t="array" ref="AB138">IFERROR(INDEX(B137:B144, SMALL(IF("V"=F137:F144, ROW(F137:F144)-MIN(ROW(F137:F144))+1, ""), ROW() -136 )), "")</f>
        <v>Michigan-Dearborn</v>
      </c>
      <c r="AC138" s="13">
        <f t="array" ref="AC138">IFERROR(INDEX(C137:C144, SMALL(IF("V"=F137:F144, ROW(F137:F144)-MIN(ROW(F137:F144))+1, ""), ROW() -136 )), "")</f>
        <v>0</v>
      </c>
      <c r="AD138" s="13" t="str">
        <f t="array" ref="AD138">IFERROR(INDEX(D137:D144, SMALL(IF("V"=F137:F144, ROW(F137:F144)-MIN(ROW(F137:F144))+1, ""), ROW() -136 )), "")</f>
        <v>17-14963</v>
      </c>
      <c r="AE138" s="13" t="str">
        <f t="array" ref="AE138">IFERROR(INDEX(E137:E144, SMALL(IF("V"=F137:F144, ROW(F137:F144)-MIN(ROW(F137:F144))+1, ""), ROW() -136 )), "")</f>
        <v>Joseph Devita</v>
      </c>
      <c r="AF138" s="13" t="str">
        <f t="array" ref="AF138">IFERROR(INDEX(B137:B144, SMALL(IF(ISNUMBER(SEARCH("JV1",F137:F144)), ROW(F137:F144)-MIN(ROW(F137:F144))+1, ""), ROW() -136 )), "")</f>
        <v/>
      </c>
      <c r="AG138" s="13" t="str">
        <f t="array" ref="AG138">IFERROR(INDEX(C137:C144, SMALL(IF(ISNUMBER(SEARCH("JV1",F137:F144)), ROW(F137:F144)-MIN(ROW(F137:F144))+1, ""), ROW() -136 )), "")</f>
        <v/>
      </c>
      <c r="AH138" s="13" t="str">
        <f t="array" ref="AH138">IFERROR(INDEX(D137:D144, SMALL(IF(ISNUMBER(SEARCH("JV1",F137:F144)), ROW(F137:F144)-MIN(ROW(F137:F144))+1, ""), ROW() -136 )), "")</f>
        <v/>
      </c>
      <c r="AI138" s="13" t="str">
        <f t="array" ref="AI138">IFERROR(INDEX(E137:E144, SMALL(IF(ISNUMBER(SEARCH("JV1",F137:F144)), ROW(F137:F144)-MIN(ROW(F137:F144))+1, ""), ROW() -136 )), "")</f>
        <v/>
      </c>
      <c r="AJ138" s="13" t="str">
        <f t="array" ref="AJ138">IFERROR(INDEX(B137:B144, SMALL(IF(ISNUMBER(SEARCH("JV2",F137:F144)), ROW(F137:F144)-MIN(ROW(F137:F144))+1, ""), ROW() -136 )), "")</f>
        <v/>
      </c>
      <c r="AK138" s="13" t="str">
        <f t="array" ref="AK138">IFERROR(INDEX(C137:C144, SMALL(IF(ISNUMBER(SEARCH("JV2",F137:F144)), ROW(F137:F144)-MIN(ROW(F137:F144))+1, ""), ROW() -136 )), "")</f>
        <v/>
      </c>
      <c r="AL138" s="13" t="str">
        <f t="array" ref="AL138">IFERROR(INDEX(D137:D144, SMALL(IF(ISNUMBER(SEARCH("JV2",F137:F144)), ROW(F137:F144)-MIN(ROW(F137:F144))+1, ""), ROW() -136 )), "")</f>
        <v/>
      </c>
      <c r="AM138" s="13" t="str">
        <f t="array" ref="AM138">IFERROR(INDEX(E137:E144, SMALL(IF(ISNUMBER(SEARCH("JV2",F137:F144)), ROW(F137:F144)-MIN(ROW(F137:F144))+1, ""), ROW() -136 )), "")</f>
        <v/>
      </c>
    </row>
    <row r="139" spans="2:39" s="13" customFormat="1" ht="15" customHeight="1" x14ac:dyDescent="0.3">
      <c r="B139" s="21" t="s">
        <v>287</v>
      </c>
      <c r="C139" s="1"/>
      <c r="D139" s="22" t="s">
        <v>292</v>
      </c>
      <c r="E139" s="1" t="s">
        <v>293</v>
      </c>
      <c r="F139" s="23" t="s">
        <v>14</v>
      </c>
      <c r="G139" s="24"/>
      <c r="H139" s="25">
        <v>2533</v>
      </c>
      <c r="I139" s="24"/>
      <c r="J139" s="25" t="b">
        <v>0</v>
      </c>
      <c r="K139" s="19"/>
      <c r="L139" s="26"/>
      <c r="M139" s="27"/>
      <c r="AB139" s="13" t="str">
        <f t="array" ref="AB139">IFERROR(INDEX(B137:B144, SMALL(IF("V"=F137:F144, ROW(F137:F144)-MIN(ROW(F137:F144))+1, ""), ROW() -136 )), "")</f>
        <v>Michigan-Dearborn</v>
      </c>
      <c r="AC139" s="13">
        <f t="array" ref="AC139">IFERROR(INDEX(C137:C144, SMALL(IF("V"=F137:F144, ROW(F137:F144)-MIN(ROW(F137:F144))+1, ""), ROW() -136 )), "")</f>
        <v>0</v>
      </c>
      <c r="AD139" s="13" t="str">
        <f t="array" ref="AD139">IFERROR(INDEX(D137:D144, SMALL(IF("V"=F137:F144, ROW(F137:F144)-MIN(ROW(F137:F144))+1, ""), ROW() -136 )), "")</f>
        <v>11-563893</v>
      </c>
      <c r="AE139" s="13" t="str">
        <f t="array" ref="AE139">IFERROR(INDEX(E137:E144, SMALL(IF("V"=F137:F144, ROW(F137:F144)-MIN(ROW(F137:F144))+1, ""), ROW() -136 )), "")</f>
        <v>Joshua Schunemann</v>
      </c>
      <c r="AF139" s="13" t="str">
        <f t="array" ref="AF139">IFERROR(INDEX(B137:B144, SMALL(IF(ISNUMBER(SEARCH("JV1",F137:F144)), ROW(F137:F144)-MIN(ROW(F137:F144))+1, ""), ROW() -136 )), "")</f>
        <v/>
      </c>
      <c r="AG139" s="13" t="str">
        <f t="array" ref="AG139">IFERROR(INDEX(C137:C144, SMALL(IF(ISNUMBER(SEARCH("JV1",F137:F144)), ROW(F137:F144)-MIN(ROW(F137:F144))+1, ""), ROW() -136 )), "")</f>
        <v/>
      </c>
      <c r="AH139" s="13" t="str">
        <f t="array" ref="AH139">IFERROR(INDEX(D137:D144, SMALL(IF(ISNUMBER(SEARCH("JV1",F137:F144)), ROW(F137:F144)-MIN(ROW(F137:F144))+1, ""), ROW() -136 )), "")</f>
        <v/>
      </c>
      <c r="AI139" s="13" t="str">
        <f t="array" ref="AI139">IFERROR(INDEX(E137:E144, SMALL(IF(ISNUMBER(SEARCH("JV1",F137:F144)), ROW(F137:F144)-MIN(ROW(F137:F144))+1, ""), ROW() -136 )), "")</f>
        <v/>
      </c>
      <c r="AJ139" s="13" t="str">
        <f t="array" ref="AJ139">IFERROR(INDEX(B137:B144, SMALL(IF(ISNUMBER(SEARCH("JV2",F137:F144)), ROW(F137:F144)-MIN(ROW(F137:F144))+1, ""), ROW() -136 )), "")</f>
        <v/>
      </c>
      <c r="AK139" s="13" t="str">
        <f t="array" ref="AK139">IFERROR(INDEX(C137:C144, SMALL(IF(ISNUMBER(SEARCH("JV2",F137:F144)), ROW(F137:F144)-MIN(ROW(F137:F144))+1, ""), ROW() -136 )), "")</f>
        <v/>
      </c>
      <c r="AL139" s="13" t="str">
        <f t="array" ref="AL139">IFERROR(INDEX(D137:D144, SMALL(IF(ISNUMBER(SEARCH("JV2",F137:F144)), ROW(F137:F144)-MIN(ROW(F137:F144))+1, ""), ROW() -136 )), "")</f>
        <v/>
      </c>
      <c r="AM139" s="13" t="str">
        <f t="array" ref="AM139">IFERROR(INDEX(E137:E144, SMALL(IF(ISNUMBER(SEARCH("JV2",F137:F144)), ROW(F137:F144)-MIN(ROW(F137:F144))+1, ""), ROW() -136 )), "")</f>
        <v/>
      </c>
    </row>
    <row r="140" spans="2:39" s="13" customFormat="1" ht="15" customHeight="1" x14ac:dyDescent="0.3">
      <c r="B140" s="21" t="s">
        <v>287</v>
      </c>
      <c r="C140" s="1"/>
      <c r="D140" s="22" t="s">
        <v>294</v>
      </c>
      <c r="E140" s="1" t="s">
        <v>295</v>
      </c>
      <c r="F140" s="23" t="s">
        <v>14</v>
      </c>
      <c r="G140" s="24"/>
      <c r="H140" s="25">
        <v>2533</v>
      </c>
      <c r="I140" s="24"/>
      <c r="J140" s="25" t="b">
        <v>0</v>
      </c>
      <c r="K140" s="19"/>
      <c r="L140" s="26"/>
      <c r="M140" s="27"/>
      <c r="AB140" s="13" t="str">
        <f t="array" ref="AB140">IFERROR(INDEX(B137:B144, SMALL(IF("V"=F137:F144, ROW(F137:F144)-MIN(ROW(F137:F144))+1, ""), ROW() -136 )), "")</f>
        <v>Michigan-Dearborn</v>
      </c>
      <c r="AC140" s="13">
        <f t="array" ref="AC140">IFERROR(INDEX(C137:C144, SMALL(IF("V"=F137:F144, ROW(F137:F144)-MIN(ROW(F137:F144))+1, ""), ROW() -136 )), "")</f>
        <v>0</v>
      </c>
      <c r="AD140" s="13" t="str">
        <f t="array" ref="AD140">IFERROR(INDEX(D137:D144, SMALL(IF("V"=F137:F144, ROW(F137:F144)-MIN(ROW(F137:F144))+1, ""), ROW() -136 )), "")</f>
        <v>11-493251</v>
      </c>
      <c r="AE140" s="13" t="str">
        <f t="array" ref="AE140">IFERROR(INDEX(E137:E144, SMALL(IF("V"=F137:F144, ROW(F137:F144)-MIN(ROW(F137:F144))+1, ""), ROW() -136 )), "")</f>
        <v>Kejuan Mathews</v>
      </c>
      <c r="AF140" s="13" t="str">
        <f t="array" ref="AF140">IFERROR(INDEX(B137:B144, SMALL(IF(ISNUMBER(SEARCH("JV1",F137:F144)), ROW(F137:F144)-MIN(ROW(F137:F144))+1, ""), ROW() -136 )), "")</f>
        <v/>
      </c>
      <c r="AG140" s="13" t="str">
        <f t="array" ref="AG140">IFERROR(INDEX(C137:C144, SMALL(IF(ISNUMBER(SEARCH("JV1",F137:F144)), ROW(F137:F144)-MIN(ROW(F137:F144))+1, ""), ROW() -136 )), "")</f>
        <v/>
      </c>
      <c r="AH140" s="13" t="str">
        <f t="array" ref="AH140">IFERROR(INDEX(D137:D144, SMALL(IF(ISNUMBER(SEARCH("JV1",F137:F144)), ROW(F137:F144)-MIN(ROW(F137:F144))+1, ""), ROW() -136 )), "")</f>
        <v/>
      </c>
      <c r="AI140" s="13" t="str">
        <f t="array" ref="AI140">IFERROR(INDEX(E137:E144, SMALL(IF(ISNUMBER(SEARCH("JV1",F137:F144)), ROW(F137:F144)-MIN(ROW(F137:F144))+1, ""), ROW() -136 )), "")</f>
        <v/>
      </c>
      <c r="AJ140" s="13" t="str">
        <f t="array" ref="AJ140">IFERROR(INDEX(B137:B144, SMALL(IF(ISNUMBER(SEARCH("JV2",F137:F144)), ROW(F137:F144)-MIN(ROW(F137:F144))+1, ""), ROW() -136 )), "")</f>
        <v/>
      </c>
      <c r="AK140" s="13" t="str">
        <f t="array" ref="AK140">IFERROR(INDEX(C137:C144, SMALL(IF(ISNUMBER(SEARCH("JV2",F137:F144)), ROW(F137:F144)-MIN(ROW(F137:F144))+1, ""), ROW() -136 )), "")</f>
        <v/>
      </c>
      <c r="AL140" s="13" t="str">
        <f t="array" ref="AL140">IFERROR(INDEX(D137:D144, SMALL(IF(ISNUMBER(SEARCH("JV2",F137:F144)), ROW(F137:F144)-MIN(ROW(F137:F144))+1, ""), ROW() -136 )), "")</f>
        <v/>
      </c>
      <c r="AM140" s="13" t="str">
        <f t="array" ref="AM140">IFERROR(INDEX(E137:E144, SMALL(IF(ISNUMBER(SEARCH("JV2",F137:F144)), ROW(F137:F144)-MIN(ROW(F137:F144))+1, ""), ROW() -136 )), "")</f>
        <v/>
      </c>
    </row>
    <row r="141" spans="2:39" s="13" customFormat="1" ht="15" customHeight="1" x14ac:dyDescent="0.3">
      <c r="B141" s="21" t="s">
        <v>287</v>
      </c>
      <c r="C141" s="1"/>
      <c r="D141" s="22" t="s">
        <v>296</v>
      </c>
      <c r="E141" s="1" t="s">
        <v>297</v>
      </c>
      <c r="F141" s="23" t="s">
        <v>14</v>
      </c>
      <c r="G141" s="24"/>
      <c r="H141" s="25">
        <v>2533</v>
      </c>
      <c r="I141" s="24"/>
      <c r="J141" s="25" t="b">
        <v>0</v>
      </c>
      <c r="K141" s="19"/>
      <c r="L141" s="26"/>
      <c r="M141" s="27"/>
      <c r="AB141" s="13" t="str">
        <f t="array" ref="AB141">IFERROR(INDEX(B137:B144, SMALL(IF("V"=F137:F144, ROW(F137:F144)-MIN(ROW(F137:F144))+1, ""), ROW() -136 )), "")</f>
        <v>Michigan-Dearborn</v>
      </c>
      <c r="AC141" s="13">
        <f t="array" ref="AC141">IFERROR(INDEX(C137:C144, SMALL(IF("V"=F137:F144, ROW(F137:F144)-MIN(ROW(F137:F144))+1, ""), ROW() -136 )), "")</f>
        <v>0</v>
      </c>
      <c r="AD141" s="13" t="str">
        <f t="array" ref="AD141">IFERROR(INDEX(D137:D144, SMALL(IF("V"=F137:F144, ROW(F137:F144)-MIN(ROW(F137:F144))+1, ""), ROW() -136 )), "")</f>
        <v>17-102819</v>
      </c>
      <c r="AE141" s="13" t="str">
        <f t="array" ref="AE141">IFERROR(INDEX(E137:E144, SMALL(IF("V"=F137:F144, ROW(F137:F144)-MIN(ROW(F137:F144))+1, ""), ROW() -136 )), "")</f>
        <v>Nathan Roberts</v>
      </c>
      <c r="AF141" s="13" t="str">
        <f t="array" ref="AF141">IFERROR(INDEX(B137:B144, SMALL(IF(ISNUMBER(SEARCH("JV1",F137:F144)), ROW(F137:F144)-MIN(ROW(F137:F144))+1, ""), ROW() -136 )), "")</f>
        <v/>
      </c>
      <c r="AG141" s="13" t="str">
        <f t="array" ref="AG141">IFERROR(INDEX(C137:C144, SMALL(IF(ISNUMBER(SEARCH("JV1",F137:F144)), ROW(F137:F144)-MIN(ROW(F137:F144))+1, ""), ROW() -136 )), "")</f>
        <v/>
      </c>
      <c r="AH141" s="13" t="str">
        <f t="array" ref="AH141">IFERROR(INDEX(D137:D144, SMALL(IF(ISNUMBER(SEARCH("JV1",F137:F144)), ROW(F137:F144)-MIN(ROW(F137:F144))+1, ""), ROW() -136 )), "")</f>
        <v/>
      </c>
      <c r="AI141" s="13" t="str">
        <f t="array" ref="AI141">IFERROR(INDEX(E137:E144, SMALL(IF(ISNUMBER(SEARCH("JV1",F137:F144)), ROW(F137:F144)-MIN(ROW(F137:F144))+1, ""), ROW() -136 )), "")</f>
        <v/>
      </c>
      <c r="AJ141" s="13" t="str">
        <f t="array" ref="AJ141">IFERROR(INDEX(B137:B144, SMALL(IF(ISNUMBER(SEARCH("JV2",F137:F144)), ROW(F137:F144)-MIN(ROW(F137:F144))+1, ""), ROW() -136 )), "")</f>
        <v/>
      </c>
      <c r="AK141" s="13" t="str">
        <f t="array" ref="AK141">IFERROR(INDEX(C137:C144, SMALL(IF(ISNUMBER(SEARCH("JV2",F137:F144)), ROW(F137:F144)-MIN(ROW(F137:F144))+1, ""), ROW() -136 )), "")</f>
        <v/>
      </c>
      <c r="AL141" s="13" t="str">
        <f t="array" ref="AL141">IFERROR(INDEX(D137:D144, SMALL(IF(ISNUMBER(SEARCH("JV2",F137:F144)), ROW(F137:F144)-MIN(ROW(F137:F144))+1, ""), ROW() -136 )), "")</f>
        <v/>
      </c>
      <c r="AM141" s="13" t="str">
        <f t="array" ref="AM141">IFERROR(INDEX(E137:E144, SMALL(IF(ISNUMBER(SEARCH("JV2",F137:F144)), ROW(F137:F144)-MIN(ROW(F137:F144))+1, ""), ROW() -136 )), "")</f>
        <v/>
      </c>
    </row>
    <row r="142" spans="2:39" s="13" customFormat="1" ht="15" customHeight="1" x14ac:dyDescent="0.3">
      <c r="B142" s="21" t="s">
        <v>287</v>
      </c>
      <c r="C142" s="1"/>
      <c r="D142" s="22" t="s">
        <v>298</v>
      </c>
      <c r="E142" s="1" t="s">
        <v>299</v>
      </c>
      <c r="F142" s="23" t="s">
        <v>14</v>
      </c>
      <c r="G142" s="24"/>
      <c r="H142" s="25">
        <v>2533</v>
      </c>
      <c r="I142" s="24"/>
      <c r="J142" s="25" t="b">
        <v>0</v>
      </c>
      <c r="K142" s="19"/>
      <c r="L142" s="26"/>
      <c r="M142" s="27"/>
      <c r="AB142" s="13" t="str">
        <f t="array" ref="AB142">IFERROR(INDEX(B137:B144, SMALL(IF("V"=F137:F144, ROW(F137:F144)-MIN(ROW(F137:F144))+1, ""), ROW() -136 )), "")</f>
        <v>Michigan-Dearborn</v>
      </c>
      <c r="AC142" s="13">
        <f t="array" ref="AC142">IFERROR(INDEX(C137:C144, SMALL(IF("V"=F137:F144, ROW(F137:F144)-MIN(ROW(F137:F144))+1, ""), ROW() -136 )), "")</f>
        <v>0</v>
      </c>
      <c r="AD142" s="13" t="str">
        <f t="array" ref="AD142">IFERROR(INDEX(D137:D144, SMALL(IF("V"=F137:F144, ROW(F137:F144)-MIN(ROW(F137:F144))+1, ""), ROW() -136 )), "")</f>
        <v>22-43371</v>
      </c>
      <c r="AE142" s="13" t="str">
        <f t="array" ref="AE142">IFERROR(INDEX(E137:E144, SMALL(IF("V"=F137:F144, ROW(F137:F144)-MIN(ROW(F137:F144))+1, ""), ROW() -136 )), "")</f>
        <v>Philip Albright</v>
      </c>
      <c r="AF142" s="13" t="str">
        <f t="array" ref="AF142">IFERROR(INDEX(B137:B144, SMALL(IF(ISNUMBER(SEARCH("JV1",F137:F144)), ROW(F137:F144)-MIN(ROW(F137:F144))+1, ""), ROW() -136 )), "")</f>
        <v/>
      </c>
      <c r="AG142" s="13" t="str">
        <f t="array" ref="AG142">IFERROR(INDEX(C137:C144, SMALL(IF(ISNUMBER(SEARCH("JV1",F137:F144)), ROW(F137:F144)-MIN(ROW(F137:F144))+1, ""), ROW() -136 )), "")</f>
        <v/>
      </c>
      <c r="AH142" s="13" t="str">
        <f t="array" ref="AH142">IFERROR(INDEX(D137:D144, SMALL(IF(ISNUMBER(SEARCH("JV1",F137:F144)), ROW(F137:F144)-MIN(ROW(F137:F144))+1, ""), ROW() -136 )), "")</f>
        <v/>
      </c>
      <c r="AI142" s="13" t="str">
        <f t="array" ref="AI142">IFERROR(INDEX(E137:E144, SMALL(IF(ISNUMBER(SEARCH("JV1",F137:F144)), ROW(F137:F144)-MIN(ROW(F137:F144))+1, ""), ROW() -136 )), "")</f>
        <v/>
      </c>
      <c r="AJ142" s="13" t="str">
        <f t="array" ref="AJ142">IFERROR(INDEX(B137:B144, SMALL(IF(ISNUMBER(SEARCH("JV2",F137:F144)), ROW(F137:F144)-MIN(ROW(F137:F144))+1, ""), ROW() -136 )), "")</f>
        <v/>
      </c>
      <c r="AK142" s="13" t="str">
        <f t="array" ref="AK142">IFERROR(INDEX(C137:C144, SMALL(IF(ISNUMBER(SEARCH("JV2",F137:F144)), ROW(F137:F144)-MIN(ROW(F137:F144))+1, ""), ROW() -136 )), "")</f>
        <v/>
      </c>
      <c r="AL142" s="13" t="str">
        <f t="array" ref="AL142">IFERROR(INDEX(D137:D144, SMALL(IF(ISNUMBER(SEARCH("JV2",F137:F144)), ROW(F137:F144)-MIN(ROW(F137:F144))+1, ""), ROW() -136 )), "")</f>
        <v/>
      </c>
      <c r="AM142" s="13" t="str">
        <f t="array" ref="AM142">IFERROR(INDEX(E137:E144, SMALL(IF(ISNUMBER(SEARCH("JV2",F137:F144)), ROW(F137:F144)-MIN(ROW(F137:F144))+1, ""), ROW() -136 )), "")</f>
        <v/>
      </c>
    </row>
    <row r="143" spans="2:39" s="13" customFormat="1" ht="15" customHeight="1" x14ac:dyDescent="0.3">
      <c r="B143" s="21" t="s">
        <v>287</v>
      </c>
      <c r="C143" s="1"/>
      <c r="D143" s="22" t="s">
        <v>300</v>
      </c>
      <c r="E143" s="1" t="s">
        <v>301</v>
      </c>
      <c r="F143" s="23" t="s">
        <v>14</v>
      </c>
      <c r="G143" s="24"/>
      <c r="H143" s="25">
        <v>2533</v>
      </c>
      <c r="I143" s="24"/>
      <c r="J143" s="25" t="b">
        <v>0</v>
      </c>
      <c r="K143" s="19"/>
      <c r="L143" s="26"/>
      <c r="M143" s="27"/>
      <c r="AB143" s="13" t="str">
        <f t="array" ref="AB143">IFERROR(INDEX(B137:B144, SMALL(IF("V"=F137:F144, ROW(F137:F144)-MIN(ROW(F137:F144))+1, ""), ROW() -136 )), "")</f>
        <v>Michigan-Dearborn</v>
      </c>
      <c r="AC143" s="13">
        <f t="array" ref="AC143">IFERROR(INDEX(C137:C144, SMALL(IF("V"=F137:F144, ROW(F137:F144)-MIN(ROW(F137:F144))+1, ""), ROW() -136 )), "")</f>
        <v>0</v>
      </c>
      <c r="AD143" s="13" t="str">
        <f t="array" ref="AD143">IFERROR(INDEX(D137:D144, SMALL(IF("V"=F137:F144, ROW(F137:F144)-MIN(ROW(F137:F144))+1, ""), ROW() -136 )), "")</f>
        <v>8568-371403</v>
      </c>
      <c r="AE143" s="13" t="str">
        <f t="array" ref="AE143">IFERROR(INDEX(E137:E144, SMALL(IF("V"=F137:F144, ROW(F137:F144)-MIN(ROW(F137:F144))+1, ""), ROW() -136 )), "")</f>
        <v>Stephen Strzalkowski</v>
      </c>
      <c r="AF143" s="13" t="str">
        <f t="array" ref="AF143">IFERROR(INDEX(B137:B144, SMALL(IF(ISNUMBER(SEARCH("JV1",F137:F144)), ROW(F137:F144)-MIN(ROW(F137:F144))+1, ""), ROW() -136 )), "")</f>
        <v/>
      </c>
      <c r="AG143" s="13" t="str">
        <f t="array" ref="AG143">IFERROR(INDEX(C137:C144, SMALL(IF(ISNUMBER(SEARCH("JV1",F137:F144)), ROW(F137:F144)-MIN(ROW(F137:F144))+1, ""), ROW() -136 )), "")</f>
        <v/>
      </c>
      <c r="AH143" s="13" t="str">
        <f t="array" ref="AH143">IFERROR(INDEX(D137:D144, SMALL(IF(ISNUMBER(SEARCH("JV1",F137:F144)), ROW(F137:F144)-MIN(ROW(F137:F144))+1, ""), ROW() -136 )), "")</f>
        <v/>
      </c>
      <c r="AI143" s="13" t="str">
        <f t="array" ref="AI143">IFERROR(INDEX(E137:E144, SMALL(IF(ISNUMBER(SEARCH("JV1",F137:F144)), ROW(F137:F144)-MIN(ROW(F137:F144))+1, ""), ROW() -136 )), "")</f>
        <v/>
      </c>
      <c r="AJ143" s="13" t="str">
        <f t="array" ref="AJ143">IFERROR(INDEX(B137:B144, SMALL(IF(ISNUMBER(SEARCH("JV2",F137:F144)), ROW(F137:F144)-MIN(ROW(F137:F144))+1, ""), ROW() -136 )), "")</f>
        <v/>
      </c>
      <c r="AK143" s="13" t="str">
        <f t="array" ref="AK143">IFERROR(INDEX(C137:C144, SMALL(IF(ISNUMBER(SEARCH("JV2",F137:F144)), ROW(F137:F144)-MIN(ROW(F137:F144))+1, ""), ROW() -136 )), "")</f>
        <v/>
      </c>
      <c r="AL143" s="13" t="str">
        <f t="array" ref="AL143">IFERROR(INDEX(D137:D144, SMALL(IF(ISNUMBER(SEARCH("JV2",F137:F144)), ROW(F137:F144)-MIN(ROW(F137:F144))+1, ""), ROW() -136 )), "")</f>
        <v/>
      </c>
      <c r="AM143" s="13" t="str">
        <f t="array" ref="AM143">IFERROR(INDEX(E137:E144, SMALL(IF(ISNUMBER(SEARCH("JV2",F137:F144)), ROW(F137:F144)-MIN(ROW(F137:F144))+1, ""), ROW() -136 )), "")</f>
        <v/>
      </c>
    </row>
    <row r="144" spans="2:39" s="13" customFormat="1" ht="15" customHeight="1" x14ac:dyDescent="0.3">
      <c r="B144" s="21" t="s">
        <v>287</v>
      </c>
      <c r="C144" s="1"/>
      <c r="D144" s="22" t="s">
        <v>302</v>
      </c>
      <c r="E144" s="1" t="s">
        <v>303</v>
      </c>
      <c r="F144" s="23" t="s">
        <v>14</v>
      </c>
      <c r="G144" s="24"/>
      <c r="H144" s="25">
        <v>2533</v>
      </c>
      <c r="I144" s="24"/>
      <c r="J144" s="25" t="b">
        <v>0</v>
      </c>
      <c r="K144" s="19"/>
      <c r="L144" s="26"/>
      <c r="M144" s="27"/>
      <c r="AB144" s="13" t="str">
        <f t="array" ref="AB144">IFERROR(INDEX(B137:B144, SMALL(IF("V"=F137:F144, ROW(F137:F144)-MIN(ROW(F137:F144))+1, ""), ROW() -136 )), "")</f>
        <v>Michigan-Dearborn</v>
      </c>
      <c r="AC144" s="13">
        <f t="array" ref="AC144">IFERROR(INDEX(C137:C144, SMALL(IF("V"=F137:F144, ROW(F137:F144)-MIN(ROW(F137:F144))+1, ""), ROW() -136 )), "")</f>
        <v>0</v>
      </c>
      <c r="AD144" s="13" t="str">
        <f t="array" ref="AD144">IFERROR(INDEX(D137:D144, SMALL(IF("V"=F137:F144, ROW(F137:F144)-MIN(ROW(F137:F144))+1, ""), ROW() -136 )), "")</f>
        <v>11-168582</v>
      </c>
      <c r="AE144" s="13" t="str">
        <f t="array" ref="AE144">IFERROR(INDEX(E137:E144, SMALL(IF("V"=F137:F144, ROW(F137:F144)-MIN(ROW(F137:F144))+1, ""), ROW() -136 )), "")</f>
        <v>Zachary Baum</v>
      </c>
      <c r="AF144" s="13" t="str">
        <f t="array" ref="AF144">IFERROR(INDEX(B137:B144, SMALL(IF(ISNUMBER(SEARCH("JV1",F137:F144)), ROW(F137:F144)-MIN(ROW(F137:F144))+1, ""), ROW() -136 )), "")</f>
        <v/>
      </c>
      <c r="AG144" s="13" t="str">
        <f t="array" ref="AG144">IFERROR(INDEX(C137:C144, SMALL(IF(ISNUMBER(SEARCH("JV1",F137:F144)), ROW(F137:F144)-MIN(ROW(F137:F144))+1, ""), ROW() -136 )), "")</f>
        <v/>
      </c>
      <c r="AH144" s="13" t="str">
        <f t="array" ref="AH144">IFERROR(INDEX(D137:D144, SMALL(IF(ISNUMBER(SEARCH("JV1",F137:F144)), ROW(F137:F144)-MIN(ROW(F137:F144))+1, ""), ROW() -136 )), "")</f>
        <v/>
      </c>
      <c r="AI144" s="13" t="str">
        <f t="array" ref="AI144">IFERROR(INDEX(E137:E144, SMALL(IF(ISNUMBER(SEARCH("JV1",F137:F144)), ROW(F137:F144)-MIN(ROW(F137:F144))+1, ""), ROW() -136 )), "")</f>
        <v/>
      </c>
      <c r="AJ144" s="13" t="str">
        <f t="array" ref="AJ144">IFERROR(INDEX(B137:B144, SMALL(IF(ISNUMBER(SEARCH("JV2",F137:F144)), ROW(F137:F144)-MIN(ROW(F137:F144))+1, ""), ROW() -136 )), "")</f>
        <v/>
      </c>
      <c r="AK144" s="13" t="str">
        <f t="array" ref="AK144">IFERROR(INDEX(C137:C144, SMALL(IF(ISNUMBER(SEARCH("JV2",F137:F144)), ROW(F137:F144)-MIN(ROW(F137:F144))+1, ""), ROW() -136 )), "")</f>
        <v/>
      </c>
      <c r="AL144" s="13" t="str">
        <f t="array" ref="AL144">IFERROR(INDEX(D137:D144, SMALL(IF(ISNUMBER(SEARCH("JV2",F137:F144)), ROW(F137:F144)-MIN(ROW(F137:F144))+1, ""), ROW() -136 )), "")</f>
        <v/>
      </c>
      <c r="AM144" s="13" t="str">
        <f t="array" ref="AM144">IFERROR(INDEX(E137:E144, SMALL(IF(ISNUMBER(SEARCH("JV2",F137:F144)), ROW(F137:F144)-MIN(ROW(F137:F144))+1, ""), ROW() -136 )), "")</f>
        <v/>
      </c>
    </row>
    <row r="145" spans="2:39" s="13" customFormat="1" ht="15" customHeight="1" x14ac:dyDescent="0.3">
      <c r="B145" s="21" t="s">
        <v>304</v>
      </c>
      <c r="C145" s="1"/>
      <c r="D145" s="22" t="s">
        <v>305</v>
      </c>
      <c r="E145" s="1" t="s">
        <v>306</v>
      </c>
      <c r="F145" s="23" t="s">
        <v>30</v>
      </c>
      <c r="G145" s="24"/>
      <c r="H145" s="25">
        <v>4476</v>
      </c>
      <c r="I145" s="24"/>
      <c r="J145" s="25" t="b">
        <v>0</v>
      </c>
      <c r="K145" s="19"/>
      <c r="L145" s="26"/>
      <c r="M145" s="27"/>
      <c r="AB145" s="13" t="str">
        <f t="array" ref="AB145">IFERROR(INDEX(B145:B156, SMALL(IF("V"=F145:F156, ROW(F145:F156)-MIN(ROW(F145:F156))+1, ""), ROW() -144 )), "")</f>
        <v>Mount Vernon Nazarene University</v>
      </c>
      <c r="AC145" s="13">
        <f t="array" ref="AC145">IFERROR(INDEX(C145:C156, SMALL(IF("V"=F145:F156, ROW(F145:F156)-MIN(ROW(F145:F156))+1, ""), ROW() -144 )), "")</f>
        <v>0</v>
      </c>
      <c r="AD145" s="13" t="str">
        <f t="array" ref="AD145">IFERROR(INDEX(D145:D156, SMALL(IF("V"=F145:F156, ROW(F145:F156)-MIN(ROW(F145:F156))+1, ""), ROW() -144 )), "")</f>
        <v>22-10072</v>
      </c>
      <c r="AE145" s="13" t="str">
        <f t="array" ref="AE145">IFERROR(INDEX(E145:E156, SMALL(IF("V"=F145:F156, ROW(F145:F156)-MIN(ROW(F145:F156))+1, ""), ROW() -144 )), "")</f>
        <v>Christian Phillips</v>
      </c>
      <c r="AF145" s="13" t="str">
        <f t="array" ref="AF145">IFERROR(INDEX(B145:B156, SMALL(IF(ISNUMBER(SEARCH("JV1",F145:F156)), ROW(F145:F156)-MIN(ROW(F145:F156))+1, ""), ROW() -144 )), "")</f>
        <v/>
      </c>
      <c r="AG145" s="13" t="str">
        <f t="array" ref="AG145">IFERROR(INDEX(C145:C156, SMALL(IF(ISNUMBER(SEARCH("JV1",F145:F156)), ROW(F145:F156)-MIN(ROW(F145:F156))+1, ""), ROW() -144 )), "")</f>
        <v/>
      </c>
      <c r="AH145" s="13" t="str">
        <f t="array" ref="AH145">IFERROR(INDEX(D145:D156, SMALL(IF(ISNUMBER(SEARCH("JV1",F145:F156)), ROW(F145:F156)-MIN(ROW(F145:F156))+1, ""), ROW() -144 )), "")</f>
        <v/>
      </c>
      <c r="AI145" s="13" t="str">
        <f t="array" ref="AI145">IFERROR(INDEX(E145:E156, SMALL(IF(ISNUMBER(SEARCH("JV1",F145:F156)), ROW(F145:F156)-MIN(ROW(F145:F156))+1, ""), ROW() -144 )), "")</f>
        <v/>
      </c>
      <c r="AJ145" s="13" t="str">
        <f t="array" ref="AJ145">IFERROR(INDEX(B145:B156, SMALL(IF(ISNUMBER(SEARCH("JV2",F145:F156)), ROW(F145:F156)-MIN(ROW(F145:F156))+1, ""), ROW() -144 )), "")</f>
        <v/>
      </c>
      <c r="AK145" s="13" t="str">
        <f t="array" ref="AK145">IFERROR(INDEX(C145:C156, SMALL(IF(ISNUMBER(SEARCH("JV2",F145:F156)), ROW(F145:F156)-MIN(ROW(F145:F156))+1, ""), ROW() -144 )), "")</f>
        <v/>
      </c>
      <c r="AL145" s="13" t="str">
        <f t="array" ref="AL145">IFERROR(INDEX(D145:D156, SMALL(IF(ISNUMBER(SEARCH("JV2",F145:F156)), ROW(F145:F156)-MIN(ROW(F145:F156))+1, ""), ROW() -144 )), "")</f>
        <v/>
      </c>
      <c r="AM145" s="13" t="str">
        <f t="array" ref="AM145">IFERROR(INDEX(E145:E156, SMALL(IF(ISNUMBER(SEARCH("JV2",F145:F156)), ROW(F145:F156)-MIN(ROW(F145:F156))+1, ""), ROW() -144 )), "")</f>
        <v/>
      </c>
    </row>
    <row r="146" spans="2:39" s="13" customFormat="1" ht="15" customHeight="1" x14ac:dyDescent="0.3">
      <c r="B146" s="21" t="s">
        <v>304</v>
      </c>
      <c r="C146" s="1"/>
      <c r="D146" s="22" t="s">
        <v>307</v>
      </c>
      <c r="E146" s="1" t="s">
        <v>308</v>
      </c>
      <c r="F146" s="23"/>
      <c r="G146" s="24"/>
      <c r="H146" s="25">
        <v>4476</v>
      </c>
      <c r="I146" s="24"/>
      <c r="J146" s="25" t="b">
        <v>0</v>
      </c>
      <c r="K146" s="19"/>
      <c r="L146" s="26"/>
      <c r="M146" s="27"/>
      <c r="AB146" s="13" t="str">
        <f t="array" ref="AB146">IFERROR(INDEX(B145:B156, SMALL(IF("V"=F145:F156, ROW(F145:F156)-MIN(ROW(F145:F156))+1, ""), ROW() -144 )), "")</f>
        <v>Mount Vernon Nazarene University</v>
      </c>
      <c r="AC146" s="13">
        <f t="array" ref="AC146">IFERROR(INDEX(C145:C156, SMALL(IF("V"=F145:F156, ROW(F145:F156)-MIN(ROW(F145:F156))+1, ""), ROW() -144 )), "")</f>
        <v>0</v>
      </c>
      <c r="AD146" s="13" t="str">
        <f t="array" ref="AD146">IFERROR(INDEX(D145:D156, SMALL(IF("V"=F145:F156, ROW(F145:F156)-MIN(ROW(F145:F156))+1, ""), ROW() -144 )), "")</f>
        <v>11-503360</v>
      </c>
      <c r="AE146" s="13" t="str">
        <f t="array" ref="AE146">IFERROR(INDEX(E145:E156, SMALL(IF("V"=F145:F156, ROW(F145:F156)-MIN(ROW(F145:F156))+1, ""), ROW() -144 )), "")</f>
        <v>Jacob Burre</v>
      </c>
      <c r="AF146" s="13" t="str">
        <f t="array" ref="AF146">IFERROR(INDEX(B145:B156, SMALL(IF(ISNUMBER(SEARCH("JV1",F145:F156)), ROW(F145:F156)-MIN(ROW(F145:F156))+1, ""), ROW() -144 )), "")</f>
        <v/>
      </c>
      <c r="AG146" s="13" t="str">
        <f t="array" ref="AG146">IFERROR(INDEX(C145:C156, SMALL(IF(ISNUMBER(SEARCH("JV1",F145:F156)), ROW(F145:F156)-MIN(ROW(F145:F156))+1, ""), ROW() -144 )), "")</f>
        <v/>
      </c>
      <c r="AH146" s="13" t="str">
        <f t="array" ref="AH146">IFERROR(INDEX(D145:D156, SMALL(IF(ISNUMBER(SEARCH("JV1",F145:F156)), ROW(F145:F156)-MIN(ROW(F145:F156))+1, ""), ROW() -144 )), "")</f>
        <v/>
      </c>
      <c r="AI146" s="13" t="str">
        <f t="array" ref="AI146">IFERROR(INDEX(E145:E156, SMALL(IF(ISNUMBER(SEARCH("JV1",F145:F156)), ROW(F145:F156)-MIN(ROW(F145:F156))+1, ""), ROW() -144 )), "")</f>
        <v/>
      </c>
      <c r="AJ146" s="13" t="str">
        <f t="array" ref="AJ146">IFERROR(INDEX(B145:B156, SMALL(IF(ISNUMBER(SEARCH("JV2",F145:F156)), ROW(F145:F156)-MIN(ROW(F145:F156))+1, ""), ROW() -144 )), "")</f>
        <v/>
      </c>
      <c r="AK146" s="13" t="str">
        <f t="array" ref="AK146">IFERROR(INDEX(C145:C156, SMALL(IF(ISNUMBER(SEARCH("JV2",F145:F156)), ROW(F145:F156)-MIN(ROW(F145:F156))+1, ""), ROW() -144 )), "")</f>
        <v/>
      </c>
      <c r="AL146" s="13" t="str">
        <f t="array" ref="AL146">IFERROR(INDEX(D145:D156, SMALL(IF(ISNUMBER(SEARCH("JV2",F145:F156)), ROW(F145:F156)-MIN(ROW(F145:F156))+1, ""), ROW() -144 )), "")</f>
        <v/>
      </c>
      <c r="AM146" s="13" t="str">
        <f t="array" ref="AM146">IFERROR(INDEX(E145:E156, SMALL(IF(ISNUMBER(SEARCH("JV2",F145:F156)), ROW(F145:F156)-MIN(ROW(F145:F156))+1, ""), ROW() -144 )), "")</f>
        <v/>
      </c>
    </row>
    <row r="147" spans="2:39" s="13" customFormat="1" ht="15" customHeight="1" x14ac:dyDescent="0.3">
      <c r="B147" s="21" t="s">
        <v>304</v>
      </c>
      <c r="C147" s="1"/>
      <c r="D147" s="22" t="s">
        <v>309</v>
      </c>
      <c r="E147" s="1" t="s">
        <v>310</v>
      </c>
      <c r="F147" s="23" t="s">
        <v>14</v>
      </c>
      <c r="G147" s="24"/>
      <c r="H147" s="25">
        <v>4476</v>
      </c>
      <c r="I147" s="24"/>
      <c r="J147" s="25" t="b">
        <v>0</v>
      </c>
      <c r="K147" s="19"/>
      <c r="L147" s="26"/>
      <c r="M147" s="27"/>
      <c r="AB147" s="13" t="str">
        <f t="array" ref="AB147">IFERROR(INDEX(B145:B156, SMALL(IF("V"=F145:F156, ROW(F145:F156)-MIN(ROW(F145:F156))+1, ""), ROW() -144 )), "")</f>
        <v>Mount Vernon Nazarene University</v>
      </c>
      <c r="AC147" s="13">
        <f t="array" ref="AC147">IFERROR(INDEX(C145:C156, SMALL(IF("V"=F145:F156, ROW(F145:F156)-MIN(ROW(F145:F156))+1, ""), ROW() -144 )), "")</f>
        <v>0</v>
      </c>
      <c r="AD147" s="13" t="str">
        <f t="array" ref="AD147">IFERROR(INDEX(D145:D156, SMALL(IF("V"=F145:F156, ROW(F145:F156)-MIN(ROW(F145:F156))+1, ""), ROW() -144 )), "")</f>
        <v>18-27353</v>
      </c>
      <c r="AE147" s="13" t="str">
        <f t="array" ref="AE147">IFERROR(INDEX(E145:E156, SMALL(IF("V"=F145:F156, ROW(F145:F156)-MIN(ROW(F145:F156))+1, ""), ROW() -144 )), "")</f>
        <v>James Blaney</v>
      </c>
      <c r="AF147" s="13" t="str">
        <f t="array" ref="AF147">IFERROR(INDEX(B145:B156, SMALL(IF(ISNUMBER(SEARCH("JV1",F145:F156)), ROW(F145:F156)-MIN(ROW(F145:F156))+1, ""), ROW() -144 )), "")</f>
        <v/>
      </c>
      <c r="AG147" s="13" t="str">
        <f t="array" ref="AG147">IFERROR(INDEX(C145:C156, SMALL(IF(ISNUMBER(SEARCH("JV1",F145:F156)), ROW(F145:F156)-MIN(ROW(F145:F156))+1, ""), ROW() -144 )), "")</f>
        <v/>
      </c>
      <c r="AH147" s="13" t="str">
        <f t="array" ref="AH147">IFERROR(INDEX(D145:D156, SMALL(IF(ISNUMBER(SEARCH("JV1",F145:F156)), ROW(F145:F156)-MIN(ROW(F145:F156))+1, ""), ROW() -144 )), "")</f>
        <v/>
      </c>
      <c r="AI147" s="13" t="str">
        <f t="array" ref="AI147">IFERROR(INDEX(E145:E156, SMALL(IF(ISNUMBER(SEARCH("JV1",F145:F156)), ROW(F145:F156)-MIN(ROW(F145:F156))+1, ""), ROW() -144 )), "")</f>
        <v/>
      </c>
      <c r="AJ147" s="13" t="str">
        <f t="array" ref="AJ147">IFERROR(INDEX(B145:B156, SMALL(IF(ISNUMBER(SEARCH("JV2",F145:F156)), ROW(F145:F156)-MIN(ROW(F145:F156))+1, ""), ROW() -144 )), "")</f>
        <v/>
      </c>
      <c r="AK147" s="13" t="str">
        <f t="array" ref="AK147">IFERROR(INDEX(C145:C156, SMALL(IF(ISNUMBER(SEARCH("JV2",F145:F156)), ROW(F145:F156)-MIN(ROW(F145:F156))+1, ""), ROW() -144 )), "")</f>
        <v/>
      </c>
      <c r="AL147" s="13" t="str">
        <f t="array" ref="AL147">IFERROR(INDEX(D145:D156, SMALL(IF(ISNUMBER(SEARCH("JV2",F145:F156)), ROW(F145:F156)-MIN(ROW(F145:F156))+1, ""), ROW() -144 )), "")</f>
        <v/>
      </c>
      <c r="AM147" s="13" t="str">
        <f t="array" ref="AM147">IFERROR(INDEX(E145:E156, SMALL(IF(ISNUMBER(SEARCH("JV2",F145:F156)), ROW(F145:F156)-MIN(ROW(F145:F156))+1, ""), ROW() -144 )), "")</f>
        <v/>
      </c>
    </row>
    <row r="148" spans="2:39" s="13" customFormat="1" ht="15" customHeight="1" x14ac:dyDescent="0.3">
      <c r="B148" s="21" t="s">
        <v>304</v>
      </c>
      <c r="C148" s="1"/>
      <c r="D148" s="22" t="s">
        <v>311</v>
      </c>
      <c r="E148" s="1" t="s">
        <v>312</v>
      </c>
      <c r="F148" s="23" t="s">
        <v>14</v>
      </c>
      <c r="G148" s="24"/>
      <c r="H148" s="25">
        <v>4476</v>
      </c>
      <c r="I148" s="24"/>
      <c r="J148" s="25" t="b">
        <v>0</v>
      </c>
      <c r="K148" s="19"/>
      <c r="L148" s="26"/>
      <c r="M148" s="27"/>
      <c r="AB148" s="13" t="str">
        <f t="array" ref="AB148">IFERROR(INDEX(B145:B156, SMALL(IF("V"=F145:F156, ROW(F145:F156)-MIN(ROW(F145:F156))+1, ""), ROW() -144 )), "")</f>
        <v>Mount Vernon Nazarene University</v>
      </c>
      <c r="AC148" s="13">
        <f t="array" ref="AC148">IFERROR(INDEX(C145:C156, SMALL(IF("V"=F145:F156, ROW(F145:F156)-MIN(ROW(F145:F156))+1, ""), ROW() -144 )), "")</f>
        <v>0</v>
      </c>
      <c r="AD148" s="13" t="str">
        <f t="array" ref="AD148">IFERROR(INDEX(D145:D156, SMALL(IF("V"=F145:F156, ROW(F145:F156)-MIN(ROW(F145:F156))+1, ""), ROW() -144 )), "")</f>
        <v>11-36279</v>
      </c>
      <c r="AE148" s="13" t="str">
        <f t="array" ref="AE148">IFERROR(INDEX(E145:E156, SMALL(IF("V"=F145:F156, ROW(F145:F156)-MIN(ROW(F145:F156))+1, ""), ROW() -144 )), "")</f>
        <v>James Gerken</v>
      </c>
      <c r="AF148" s="13" t="str">
        <f t="array" ref="AF148">IFERROR(INDEX(B145:B156, SMALL(IF(ISNUMBER(SEARCH("JV1",F145:F156)), ROW(F145:F156)-MIN(ROW(F145:F156))+1, ""), ROW() -144 )), "")</f>
        <v/>
      </c>
      <c r="AG148" s="13" t="str">
        <f t="array" ref="AG148">IFERROR(INDEX(C145:C156, SMALL(IF(ISNUMBER(SEARCH("JV1",F145:F156)), ROW(F145:F156)-MIN(ROW(F145:F156))+1, ""), ROW() -144 )), "")</f>
        <v/>
      </c>
      <c r="AH148" s="13" t="str">
        <f t="array" ref="AH148">IFERROR(INDEX(D145:D156, SMALL(IF(ISNUMBER(SEARCH("JV1",F145:F156)), ROW(F145:F156)-MIN(ROW(F145:F156))+1, ""), ROW() -144 )), "")</f>
        <v/>
      </c>
      <c r="AI148" s="13" t="str">
        <f t="array" ref="AI148">IFERROR(INDEX(E145:E156, SMALL(IF(ISNUMBER(SEARCH("JV1",F145:F156)), ROW(F145:F156)-MIN(ROW(F145:F156))+1, ""), ROW() -144 )), "")</f>
        <v/>
      </c>
      <c r="AJ148" s="13" t="str">
        <f t="array" ref="AJ148">IFERROR(INDEX(B145:B156, SMALL(IF(ISNUMBER(SEARCH("JV2",F145:F156)), ROW(F145:F156)-MIN(ROW(F145:F156))+1, ""), ROW() -144 )), "")</f>
        <v/>
      </c>
      <c r="AK148" s="13" t="str">
        <f t="array" ref="AK148">IFERROR(INDEX(C145:C156, SMALL(IF(ISNUMBER(SEARCH("JV2",F145:F156)), ROW(F145:F156)-MIN(ROW(F145:F156))+1, ""), ROW() -144 )), "")</f>
        <v/>
      </c>
      <c r="AL148" s="13" t="str">
        <f t="array" ref="AL148">IFERROR(INDEX(D145:D156, SMALL(IF(ISNUMBER(SEARCH("JV2",F145:F156)), ROW(F145:F156)-MIN(ROW(F145:F156))+1, ""), ROW() -144 )), "")</f>
        <v/>
      </c>
      <c r="AM148" s="13" t="str">
        <f t="array" ref="AM148">IFERROR(INDEX(E145:E156, SMALL(IF(ISNUMBER(SEARCH("JV2",F145:F156)), ROW(F145:F156)-MIN(ROW(F145:F156))+1, ""), ROW() -144 )), "")</f>
        <v/>
      </c>
    </row>
    <row r="149" spans="2:39" s="13" customFormat="1" ht="15" customHeight="1" x14ac:dyDescent="0.3">
      <c r="B149" s="21" t="s">
        <v>304</v>
      </c>
      <c r="C149" s="1"/>
      <c r="D149" s="22" t="s">
        <v>313</v>
      </c>
      <c r="E149" s="1" t="s">
        <v>314</v>
      </c>
      <c r="F149" s="23" t="s">
        <v>14</v>
      </c>
      <c r="G149" s="24"/>
      <c r="H149" s="25">
        <v>4476</v>
      </c>
      <c r="I149" s="24"/>
      <c r="J149" s="25" t="b">
        <v>0</v>
      </c>
      <c r="K149" s="19"/>
      <c r="L149" s="26"/>
      <c r="M149" s="27"/>
      <c r="AB149" s="13" t="str">
        <f t="array" ref="AB149">IFERROR(INDEX(B145:B156, SMALL(IF("V"=F145:F156, ROW(F145:F156)-MIN(ROW(F145:F156))+1, ""), ROW() -144 )), "")</f>
        <v>Mount Vernon Nazarene University</v>
      </c>
      <c r="AC149" s="13">
        <f t="array" ref="AC149">IFERROR(INDEX(C145:C156, SMALL(IF("V"=F145:F156, ROW(F145:F156)-MIN(ROW(F145:F156))+1, ""), ROW() -144 )), "")</f>
        <v>0</v>
      </c>
      <c r="AD149" s="13" t="str">
        <f t="array" ref="AD149">IFERROR(INDEX(D145:D156, SMALL(IF("V"=F145:F156, ROW(F145:F156)-MIN(ROW(F145:F156))+1, ""), ROW() -144 )), "")</f>
        <v>23-14460</v>
      </c>
      <c r="AE149" s="13" t="str">
        <f t="array" ref="AE149">IFERROR(INDEX(E145:E156, SMALL(IF("V"=F145:F156, ROW(F145:F156)-MIN(ROW(F145:F156))+1, ""), ROW() -144 )), "")</f>
        <v>Josiah Munro</v>
      </c>
      <c r="AF149" s="13" t="str">
        <f t="array" ref="AF149">IFERROR(INDEX(B145:B156, SMALL(IF(ISNUMBER(SEARCH("JV1",F145:F156)), ROW(F145:F156)-MIN(ROW(F145:F156))+1, ""), ROW() -144 )), "")</f>
        <v/>
      </c>
      <c r="AG149" s="13" t="str">
        <f t="array" ref="AG149">IFERROR(INDEX(C145:C156, SMALL(IF(ISNUMBER(SEARCH("JV1",F145:F156)), ROW(F145:F156)-MIN(ROW(F145:F156))+1, ""), ROW() -144 )), "")</f>
        <v/>
      </c>
      <c r="AH149" s="13" t="str">
        <f t="array" ref="AH149">IFERROR(INDEX(D145:D156, SMALL(IF(ISNUMBER(SEARCH("JV1",F145:F156)), ROW(F145:F156)-MIN(ROW(F145:F156))+1, ""), ROW() -144 )), "")</f>
        <v/>
      </c>
      <c r="AI149" s="13" t="str">
        <f t="array" ref="AI149">IFERROR(INDEX(E145:E156, SMALL(IF(ISNUMBER(SEARCH("JV1",F145:F156)), ROW(F145:F156)-MIN(ROW(F145:F156))+1, ""), ROW() -144 )), "")</f>
        <v/>
      </c>
      <c r="AJ149" s="13" t="str">
        <f t="array" ref="AJ149">IFERROR(INDEX(B145:B156, SMALL(IF(ISNUMBER(SEARCH("JV2",F145:F156)), ROW(F145:F156)-MIN(ROW(F145:F156))+1, ""), ROW() -144 )), "")</f>
        <v/>
      </c>
      <c r="AK149" s="13" t="str">
        <f t="array" ref="AK149">IFERROR(INDEX(C145:C156, SMALL(IF(ISNUMBER(SEARCH("JV2",F145:F156)), ROW(F145:F156)-MIN(ROW(F145:F156))+1, ""), ROW() -144 )), "")</f>
        <v/>
      </c>
      <c r="AL149" s="13" t="str">
        <f t="array" ref="AL149">IFERROR(INDEX(D145:D156, SMALL(IF(ISNUMBER(SEARCH("JV2",F145:F156)), ROW(F145:F156)-MIN(ROW(F145:F156))+1, ""), ROW() -144 )), "")</f>
        <v/>
      </c>
      <c r="AM149" s="13" t="str">
        <f t="array" ref="AM149">IFERROR(INDEX(E145:E156, SMALL(IF(ISNUMBER(SEARCH("JV2",F145:F156)), ROW(F145:F156)-MIN(ROW(F145:F156))+1, ""), ROW() -144 )), "")</f>
        <v/>
      </c>
    </row>
    <row r="150" spans="2:39" s="13" customFormat="1" ht="15" customHeight="1" x14ac:dyDescent="0.3">
      <c r="B150" s="21" t="s">
        <v>304</v>
      </c>
      <c r="C150" s="1"/>
      <c r="D150" s="22" t="s">
        <v>315</v>
      </c>
      <c r="E150" s="1" t="s">
        <v>316</v>
      </c>
      <c r="F150" s="23" t="s">
        <v>14</v>
      </c>
      <c r="G150" s="24"/>
      <c r="H150" s="25">
        <v>4476</v>
      </c>
      <c r="I150" s="24"/>
      <c r="J150" s="25" t="b">
        <v>0</v>
      </c>
      <c r="K150" s="19"/>
      <c r="L150" s="26"/>
      <c r="M150" s="27"/>
      <c r="AB150" s="13" t="str">
        <f t="array" ref="AB150">IFERROR(INDEX(B145:B156, SMALL(IF("V"=F145:F156, ROW(F145:F156)-MIN(ROW(F145:F156))+1, ""), ROW() -144 )), "")</f>
        <v>Mount Vernon Nazarene University</v>
      </c>
      <c r="AC150" s="13">
        <f t="array" ref="AC150">IFERROR(INDEX(C145:C156, SMALL(IF("V"=F145:F156, ROW(F145:F156)-MIN(ROW(F145:F156))+1, ""), ROW() -144 )), "")</f>
        <v>0</v>
      </c>
      <c r="AD150" s="13" t="str">
        <f t="array" ref="AD150">IFERROR(INDEX(D145:D156, SMALL(IF("V"=F145:F156, ROW(F145:F156)-MIN(ROW(F145:F156))+1, ""), ROW() -144 )), "")</f>
        <v>15-79223</v>
      </c>
      <c r="AE150" s="13" t="str">
        <f t="array" ref="AE150">IFERROR(INDEX(E145:E156, SMALL(IF("V"=F145:F156, ROW(F145:F156)-MIN(ROW(F145:F156))+1, ""), ROW() -144 )), "")</f>
        <v>Justin Brown</v>
      </c>
      <c r="AF150" s="13" t="str">
        <f t="array" ref="AF150">IFERROR(INDEX(B145:B156, SMALL(IF(ISNUMBER(SEARCH("JV1",F145:F156)), ROW(F145:F156)-MIN(ROW(F145:F156))+1, ""), ROW() -144 )), "")</f>
        <v/>
      </c>
      <c r="AG150" s="13" t="str">
        <f t="array" ref="AG150">IFERROR(INDEX(C145:C156, SMALL(IF(ISNUMBER(SEARCH("JV1",F145:F156)), ROW(F145:F156)-MIN(ROW(F145:F156))+1, ""), ROW() -144 )), "")</f>
        <v/>
      </c>
      <c r="AH150" s="13" t="str">
        <f t="array" ref="AH150">IFERROR(INDEX(D145:D156, SMALL(IF(ISNUMBER(SEARCH("JV1",F145:F156)), ROW(F145:F156)-MIN(ROW(F145:F156))+1, ""), ROW() -144 )), "")</f>
        <v/>
      </c>
      <c r="AI150" s="13" t="str">
        <f t="array" ref="AI150">IFERROR(INDEX(E145:E156, SMALL(IF(ISNUMBER(SEARCH("JV1",F145:F156)), ROW(F145:F156)-MIN(ROW(F145:F156))+1, ""), ROW() -144 )), "")</f>
        <v/>
      </c>
      <c r="AJ150" s="13" t="str">
        <f t="array" ref="AJ150">IFERROR(INDEX(B145:B156, SMALL(IF(ISNUMBER(SEARCH("JV2",F145:F156)), ROW(F145:F156)-MIN(ROW(F145:F156))+1, ""), ROW() -144 )), "")</f>
        <v/>
      </c>
      <c r="AK150" s="13" t="str">
        <f t="array" ref="AK150">IFERROR(INDEX(C145:C156, SMALL(IF(ISNUMBER(SEARCH("JV2",F145:F156)), ROW(F145:F156)-MIN(ROW(F145:F156))+1, ""), ROW() -144 )), "")</f>
        <v/>
      </c>
      <c r="AL150" s="13" t="str">
        <f t="array" ref="AL150">IFERROR(INDEX(D145:D156, SMALL(IF(ISNUMBER(SEARCH("JV2",F145:F156)), ROW(F145:F156)-MIN(ROW(F145:F156))+1, ""), ROW() -144 )), "")</f>
        <v/>
      </c>
      <c r="AM150" s="13" t="str">
        <f t="array" ref="AM150">IFERROR(INDEX(E145:E156, SMALL(IF(ISNUMBER(SEARCH("JV2",F145:F156)), ROW(F145:F156)-MIN(ROW(F145:F156))+1, ""), ROW() -144 )), "")</f>
        <v/>
      </c>
    </row>
    <row r="151" spans="2:39" s="13" customFormat="1" ht="15" customHeight="1" x14ac:dyDescent="0.3">
      <c r="B151" s="21" t="s">
        <v>304</v>
      </c>
      <c r="C151" s="1"/>
      <c r="D151" s="22" t="s">
        <v>317</v>
      </c>
      <c r="E151" s="1" t="s">
        <v>318</v>
      </c>
      <c r="F151" s="23" t="s">
        <v>14</v>
      </c>
      <c r="G151" s="24"/>
      <c r="H151" s="25">
        <v>4476</v>
      </c>
      <c r="I151" s="24"/>
      <c r="J151" s="25" t="b">
        <v>0</v>
      </c>
      <c r="K151" s="19"/>
      <c r="L151" s="26"/>
      <c r="M151" s="27"/>
      <c r="AB151" s="13" t="str">
        <f t="array" ref="AB151">IFERROR(INDEX(B145:B156, SMALL(IF("V"=F145:F156, ROW(F145:F156)-MIN(ROW(F145:F156))+1, ""), ROW() -144 )), "")</f>
        <v>Mount Vernon Nazarene University</v>
      </c>
      <c r="AC151" s="13">
        <f t="array" ref="AC151">IFERROR(INDEX(C145:C156, SMALL(IF("V"=F145:F156, ROW(F145:F156)-MIN(ROW(F145:F156))+1, ""), ROW() -144 )), "")</f>
        <v>0</v>
      </c>
      <c r="AD151" s="13" t="str">
        <f t="array" ref="AD151">IFERROR(INDEX(D145:D156, SMALL(IF("V"=F145:F156, ROW(F145:F156)-MIN(ROW(F145:F156))+1, ""), ROW() -144 )), "")</f>
        <v>16-132262</v>
      </c>
      <c r="AE151" s="13" t="str">
        <f t="array" ref="AE151">IFERROR(INDEX(E145:E156, SMALL(IF("V"=F145:F156, ROW(F145:F156)-MIN(ROW(F145:F156))+1, ""), ROW() -144 )), "")</f>
        <v>Kobe Green</v>
      </c>
      <c r="AF151" s="13" t="str">
        <f t="array" ref="AF151">IFERROR(INDEX(B145:B156, SMALL(IF(ISNUMBER(SEARCH("JV1",F145:F156)), ROW(F145:F156)-MIN(ROW(F145:F156))+1, ""), ROW() -144 )), "")</f>
        <v/>
      </c>
      <c r="AG151" s="13" t="str">
        <f t="array" ref="AG151">IFERROR(INDEX(C145:C156, SMALL(IF(ISNUMBER(SEARCH("JV1",F145:F156)), ROW(F145:F156)-MIN(ROW(F145:F156))+1, ""), ROW() -144 )), "")</f>
        <v/>
      </c>
      <c r="AH151" s="13" t="str">
        <f t="array" ref="AH151">IFERROR(INDEX(D145:D156, SMALL(IF(ISNUMBER(SEARCH("JV1",F145:F156)), ROW(F145:F156)-MIN(ROW(F145:F156))+1, ""), ROW() -144 )), "")</f>
        <v/>
      </c>
      <c r="AI151" s="13" t="str">
        <f t="array" ref="AI151">IFERROR(INDEX(E145:E156, SMALL(IF(ISNUMBER(SEARCH("JV1",F145:F156)), ROW(F145:F156)-MIN(ROW(F145:F156))+1, ""), ROW() -144 )), "")</f>
        <v/>
      </c>
      <c r="AJ151" s="13" t="str">
        <f t="array" ref="AJ151">IFERROR(INDEX(B145:B156, SMALL(IF(ISNUMBER(SEARCH("JV2",F145:F156)), ROW(F145:F156)-MIN(ROW(F145:F156))+1, ""), ROW() -144 )), "")</f>
        <v/>
      </c>
      <c r="AK151" s="13" t="str">
        <f t="array" ref="AK151">IFERROR(INDEX(C145:C156, SMALL(IF(ISNUMBER(SEARCH("JV2",F145:F156)), ROW(F145:F156)-MIN(ROW(F145:F156))+1, ""), ROW() -144 )), "")</f>
        <v/>
      </c>
      <c r="AL151" s="13" t="str">
        <f t="array" ref="AL151">IFERROR(INDEX(D145:D156, SMALL(IF(ISNUMBER(SEARCH("JV2",F145:F156)), ROW(F145:F156)-MIN(ROW(F145:F156))+1, ""), ROW() -144 )), "")</f>
        <v/>
      </c>
      <c r="AM151" s="13" t="str">
        <f t="array" ref="AM151">IFERROR(INDEX(E145:E156, SMALL(IF(ISNUMBER(SEARCH("JV2",F145:F156)), ROW(F145:F156)-MIN(ROW(F145:F156))+1, ""), ROW() -144 )), "")</f>
        <v/>
      </c>
    </row>
    <row r="152" spans="2:39" s="13" customFormat="1" ht="15" customHeight="1" x14ac:dyDescent="0.3">
      <c r="B152" s="21" t="s">
        <v>304</v>
      </c>
      <c r="C152" s="1"/>
      <c r="D152" s="22" t="s">
        <v>319</v>
      </c>
      <c r="E152" s="1" t="s">
        <v>320</v>
      </c>
      <c r="F152" s="23" t="s">
        <v>14</v>
      </c>
      <c r="G152" s="24"/>
      <c r="H152" s="25">
        <v>4476</v>
      </c>
      <c r="I152" s="24"/>
      <c r="J152" s="25" t="b">
        <v>0</v>
      </c>
      <c r="K152" s="19"/>
      <c r="L152" s="26"/>
      <c r="M152" s="27"/>
      <c r="AB152" s="13" t="str">
        <f t="array" ref="AB152">IFERROR(INDEX(B145:B156, SMALL(IF("V"=F145:F156, ROW(F145:F156)-MIN(ROW(F145:F156))+1, ""), ROW() -144 )), "")</f>
        <v>Mount Vernon Nazarene University</v>
      </c>
      <c r="AC152" s="13">
        <f t="array" ref="AC152">IFERROR(INDEX(C145:C156, SMALL(IF("V"=F145:F156, ROW(F145:F156)-MIN(ROW(F145:F156))+1, ""), ROW() -144 )), "")</f>
        <v>0</v>
      </c>
      <c r="AD152" s="13" t="str">
        <f t="array" ref="AD152">IFERROR(INDEX(D145:D156, SMALL(IF("V"=F145:F156, ROW(F145:F156)-MIN(ROW(F145:F156))+1, ""), ROW() -144 )), "")</f>
        <v>7914-19605</v>
      </c>
      <c r="AE152" s="13" t="str">
        <f t="array" ref="AE152">IFERROR(INDEX(E145:E156, SMALL(IF("V"=F145:F156, ROW(F145:F156)-MIN(ROW(F145:F156))+1, ""), ROW() -144 )), "")</f>
        <v>Timothy Burrows</v>
      </c>
      <c r="AF152" s="13" t="str">
        <f t="array" ref="AF152">IFERROR(INDEX(B145:B156, SMALL(IF(ISNUMBER(SEARCH("JV1",F145:F156)), ROW(F145:F156)-MIN(ROW(F145:F156))+1, ""), ROW() -144 )), "")</f>
        <v/>
      </c>
      <c r="AG152" s="13" t="str">
        <f t="array" ref="AG152">IFERROR(INDEX(C145:C156, SMALL(IF(ISNUMBER(SEARCH("JV1",F145:F156)), ROW(F145:F156)-MIN(ROW(F145:F156))+1, ""), ROW() -144 )), "")</f>
        <v/>
      </c>
      <c r="AH152" s="13" t="str">
        <f t="array" ref="AH152">IFERROR(INDEX(D145:D156, SMALL(IF(ISNUMBER(SEARCH("JV1",F145:F156)), ROW(F145:F156)-MIN(ROW(F145:F156))+1, ""), ROW() -144 )), "")</f>
        <v/>
      </c>
      <c r="AI152" s="13" t="str">
        <f t="array" ref="AI152">IFERROR(INDEX(E145:E156, SMALL(IF(ISNUMBER(SEARCH("JV1",F145:F156)), ROW(F145:F156)-MIN(ROW(F145:F156))+1, ""), ROW() -144 )), "")</f>
        <v/>
      </c>
      <c r="AJ152" s="13" t="str">
        <f t="array" ref="AJ152">IFERROR(INDEX(B145:B156, SMALL(IF(ISNUMBER(SEARCH("JV2",F145:F156)), ROW(F145:F156)-MIN(ROW(F145:F156))+1, ""), ROW() -144 )), "")</f>
        <v/>
      </c>
      <c r="AK152" s="13" t="str">
        <f t="array" ref="AK152">IFERROR(INDEX(C145:C156, SMALL(IF(ISNUMBER(SEARCH("JV2",F145:F156)), ROW(F145:F156)-MIN(ROW(F145:F156))+1, ""), ROW() -144 )), "")</f>
        <v/>
      </c>
      <c r="AL152" s="13" t="str">
        <f t="array" ref="AL152">IFERROR(INDEX(D145:D156, SMALL(IF(ISNUMBER(SEARCH("JV2",F145:F156)), ROW(F145:F156)-MIN(ROW(F145:F156))+1, ""), ROW() -144 )), "")</f>
        <v/>
      </c>
      <c r="AM152" s="13" t="str">
        <f t="array" ref="AM152">IFERROR(INDEX(E145:E156, SMALL(IF(ISNUMBER(SEARCH("JV2",F145:F156)), ROW(F145:F156)-MIN(ROW(F145:F156))+1, ""), ROW() -144 )), "")</f>
        <v/>
      </c>
    </row>
    <row r="153" spans="2:39" s="13" customFormat="1" ht="15" customHeight="1" x14ac:dyDescent="0.3">
      <c r="B153" s="21" t="s">
        <v>304</v>
      </c>
      <c r="C153" s="1"/>
      <c r="D153" s="22" t="s">
        <v>321</v>
      </c>
      <c r="E153" s="1" t="s">
        <v>322</v>
      </c>
      <c r="F153" s="23" t="s">
        <v>14</v>
      </c>
      <c r="G153" s="24"/>
      <c r="H153" s="25">
        <v>4476</v>
      </c>
      <c r="I153" s="24"/>
      <c r="J153" s="25" t="b">
        <v>0</v>
      </c>
      <c r="K153" s="19"/>
      <c r="L153" s="26"/>
      <c r="M153" s="27"/>
    </row>
    <row r="154" spans="2:39" s="13" customFormat="1" ht="15" customHeight="1" x14ac:dyDescent="0.3">
      <c r="B154" s="21" t="s">
        <v>304</v>
      </c>
      <c r="C154" s="1"/>
      <c r="D154" s="22" t="s">
        <v>323</v>
      </c>
      <c r="E154" s="1" t="s">
        <v>324</v>
      </c>
      <c r="F154" s="23" t="s">
        <v>30</v>
      </c>
      <c r="G154" s="24"/>
      <c r="H154" s="25">
        <v>4476</v>
      </c>
      <c r="I154" s="24"/>
      <c r="J154" s="25" t="b">
        <v>0</v>
      </c>
      <c r="K154" s="19"/>
      <c r="L154" s="26"/>
      <c r="M154" s="27"/>
    </row>
    <row r="155" spans="2:39" s="13" customFormat="1" ht="15" customHeight="1" x14ac:dyDescent="0.3">
      <c r="B155" s="21" t="s">
        <v>304</v>
      </c>
      <c r="C155" s="1"/>
      <c r="D155" s="22" t="s">
        <v>325</v>
      </c>
      <c r="E155" s="1" t="s">
        <v>326</v>
      </c>
      <c r="F155" s="23" t="s">
        <v>14</v>
      </c>
      <c r="G155" s="24"/>
      <c r="H155" s="25">
        <v>4476</v>
      </c>
      <c r="I155" s="24"/>
      <c r="J155" s="25" t="b">
        <v>0</v>
      </c>
      <c r="K155" s="19"/>
      <c r="L155" s="26"/>
      <c r="M155" s="27"/>
    </row>
    <row r="156" spans="2:39" s="13" customFormat="1" ht="15" customHeight="1" x14ac:dyDescent="0.3">
      <c r="B156" s="21" t="s">
        <v>304</v>
      </c>
      <c r="C156" s="1"/>
      <c r="D156" s="22" t="s">
        <v>327</v>
      </c>
      <c r="E156" s="1" t="s">
        <v>328</v>
      </c>
      <c r="F156" s="23" t="s">
        <v>30</v>
      </c>
      <c r="G156" s="24"/>
      <c r="H156" s="25">
        <v>4476</v>
      </c>
      <c r="I156" s="24"/>
      <c r="J156" s="25" t="b">
        <v>0</v>
      </c>
      <c r="K156" s="19"/>
      <c r="L156" s="26"/>
      <c r="M156" s="27"/>
    </row>
    <row r="157" spans="2:39" s="13" customFormat="1" ht="15" customHeight="1" x14ac:dyDescent="0.3">
      <c r="B157" s="21" t="s">
        <v>329</v>
      </c>
      <c r="C157" s="1"/>
      <c r="D157" s="22" t="s">
        <v>330</v>
      </c>
      <c r="E157" s="1" t="s">
        <v>331</v>
      </c>
      <c r="F157" s="23" t="s">
        <v>14</v>
      </c>
      <c r="G157" s="24"/>
      <c r="H157" s="25">
        <v>4374</v>
      </c>
      <c r="I157" s="24"/>
      <c r="J157" s="25" t="b">
        <v>0</v>
      </c>
      <c r="K157" s="19"/>
      <c r="L157" s="26"/>
      <c r="M157" s="27"/>
      <c r="AB157" s="13" t="str">
        <f t="array" ref="AB157">IFERROR(INDEX(B157:B174, SMALL(IF("V"=F157:F174, ROW(F157:F174)-MIN(ROW(F157:F174))+1, ""), ROW() -156 )), "")</f>
        <v>Rochester University</v>
      </c>
      <c r="AC157" s="13">
        <f t="array" ref="AC157">IFERROR(INDEX(C157:C174, SMALL(IF("V"=F157:F174, ROW(F157:F174)-MIN(ROW(F157:F174))+1, ""), ROW() -156 )), "")</f>
        <v>0</v>
      </c>
      <c r="AD157" s="13" t="str">
        <f t="array" ref="AD157">IFERROR(INDEX(D157:D174, SMALL(IF("V"=F157:F174, ROW(F157:F174)-MIN(ROW(F157:F174))+1, ""), ROW() -156 )), "")</f>
        <v>19-84013</v>
      </c>
      <c r="AE157" s="13" t="str">
        <f t="array" ref="AE157">IFERROR(INDEX(E157:E174, SMALL(IF("V"=F157:F174, ROW(F157:F174)-MIN(ROW(F157:F174))+1, ""), ROW() -156 )), "")</f>
        <v>Alexander Miller</v>
      </c>
      <c r="AF157" s="13" t="str">
        <f t="array" ref="AF157">IFERROR(INDEX(B157:B174, SMALL(IF(ISNUMBER(SEARCH("JV1",F157:F174)), ROW(F157:F174)-MIN(ROW(F157:F174))+1, ""), ROW() -156 )), "")</f>
        <v>Rochester University</v>
      </c>
      <c r="AG157" s="13">
        <f t="array" ref="AG157">IFERROR(INDEX(C157:C174, SMALL(IF(ISNUMBER(SEARCH("JV1",F157:F174)), ROW(F157:F174)-MIN(ROW(F157:F174))+1, ""), ROW() -156 )), "")</f>
        <v>0</v>
      </c>
      <c r="AH157" s="13" t="str">
        <f t="array" ref="AH157">IFERROR(INDEX(D157:D174, SMALL(IF(ISNUMBER(SEARCH("JV1",F157:F174)), ROW(F157:F174)-MIN(ROW(F157:F174))+1, ""), ROW() -156 )), "")</f>
        <v>7914-23646</v>
      </c>
      <c r="AI157" s="13" t="str">
        <f t="array" ref="AI157">IFERROR(INDEX(E157:E174, SMALL(IF(ISNUMBER(SEARCH("JV1",F157:F174)), ROW(F157:F174)-MIN(ROW(F157:F174))+1, ""), ROW() -156 )), "")</f>
        <v>Andrew Florence</v>
      </c>
      <c r="AJ157" s="13" t="str">
        <f t="array" ref="AJ157">IFERROR(INDEX(B157:B174, SMALL(IF(ISNUMBER(SEARCH("JV2",F157:F174)), ROW(F157:F174)-MIN(ROW(F157:F174))+1, ""), ROW() -156 )), "")</f>
        <v/>
      </c>
      <c r="AK157" s="13" t="str">
        <f t="array" ref="AK157">IFERROR(INDEX(C157:C174, SMALL(IF(ISNUMBER(SEARCH("JV2",F157:F174)), ROW(F157:F174)-MIN(ROW(F157:F174))+1, ""), ROW() -156 )), "")</f>
        <v/>
      </c>
      <c r="AL157" s="13" t="str">
        <f t="array" ref="AL157">IFERROR(INDEX(D157:D174, SMALL(IF(ISNUMBER(SEARCH("JV2",F157:F174)), ROW(F157:F174)-MIN(ROW(F157:F174))+1, ""), ROW() -156 )), "")</f>
        <v/>
      </c>
      <c r="AM157" s="13" t="str">
        <f t="array" ref="AM157">IFERROR(INDEX(E157:E174, SMALL(IF(ISNUMBER(SEARCH("JV2",F157:F174)), ROW(F157:F174)-MIN(ROW(F157:F174))+1, ""), ROW() -156 )), "")</f>
        <v/>
      </c>
    </row>
    <row r="158" spans="2:39" s="13" customFormat="1" ht="15" customHeight="1" x14ac:dyDescent="0.3">
      <c r="B158" s="21" t="s">
        <v>329</v>
      </c>
      <c r="C158" s="1"/>
      <c r="D158" s="22" t="s">
        <v>332</v>
      </c>
      <c r="E158" s="1" t="s">
        <v>333</v>
      </c>
      <c r="F158" s="23" t="s">
        <v>17</v>
      </c>
      <c r="G158" s="24"/>
      <c r="H158" s="25">
        <v>4374</v>
      </c>
      <c r="I158" s="24"/>
      <c r="J158" s="25" t="b">
        <v>0</v>
      </c>
      <c r="K158" s="19"/>
      <c r="L158" s="26"/>
      <c r="M158" s="27"/>
      <c r="AB158" s="13" t="str">
        <f t="array" ref="AB158">IFERROR(INDEX(B157:B174, SMALL(IF("V"=F157:F174, ROW(F157:F174)-MIN(ROW(F157:F174))+1, ""), ROW() -156 )), "")</f>
        <v>Rochester University</v>
      </c>
      <c r="AC158" s="13">
        <f t="array" ref="AC158">IFERROR(INDEX(C157:C174, SMALL(IF("V"=F157:F174, ROW(F157:F174)-MIN(ROW(F157:F174))+1, ""), ROW() -156 )), "")</f>
        <v>0</v>
      </c>
      <c r="AD158" s="13" t="str">
        <f t="array" ref="AD158">IFERROR(INDEX(D157:D174, SMALL(IF("V"=F157:F174, ROW(F157:F174)-MIN(ROW(F157:F174))+1, ""), ROW() -156 )), "")</f>
        <v>18-87248</v>
      </c>
      <c r="AE158" s="13" t="str">
        <f t="array" ref="AE158">IFERROR(INDEX(E157:E174, SMALL(IF("V"=F157:F174, ROW(F157:F174)-MIN(ROW(F157:F174))+1, ""), ROW() -156 )), "")</f>
        <v>Brian Henry</v>
      </c>
      <c r="AF158" s="13" t="str">
        <f t="array" ref="AF158">IFERROR(INDEX(B157:B174, SMALL(IF(ISNUMBER(SEARCH("JV1",F157:F174)), ROW(F157:F174)-MIN(ROW(F157:F174))+1, ""), ROW() -156 )), "")</f>
        <v>Rochester University</v>
      </c>
      <c r="AG158" s="13">
        <f t="array" ref="AG158">IFERROR(INDEX(C157:C174, SMALL(IF(ISNUMBER(SEARCH("JV1",F157:F174)), ROW(F157:F174)-MIN(ROW(F157:F174))+1, ""), ROW() -156 )), "")</f>
        <v>0</v>
      </c>
      <c r="AH158" s="13" t="str">
        <f t="array" ref="AH158">IFERROR(INDEX(D157:D174, SMALL(IF(ISNUMBER(SEARCH("JV1",F157:F174)), ROW(F157:F174)-MIN(ROW(F157:F174))+1, ""), ROW() -156 )), "")</f>
        <v>19-50137</v>
      </c>
      <c r="AI158" s="13" t="str">
        <f t="array" ref="AI158">IFERROR(INDEX(E157:E174, SMALL(IF(ISNUMBER(SEARCH("JV1",F157:F174)), ROW(F157:F174)-MIN(ROW(F157:F174))+1, ""), ROW() -156 )), "")</f>
        <v>Brandon Rinke</v>
      </c>
      <c r="AJ158" s="13" t="str">
        <f t="array" ref="AJ158">IFERROR(INDEX(B157:B174, SMALL(IF(ISNUMBER(SEARCH("JV2",F157:F174)), ROW(F157:F174)-MIN(ROW(F157:F174))+1, ""), ROW() -156 )), "")</f>
        <v/>
      </c>
      <c r="AK158" s="13" t="str">
        <f t="array" ref="AK158">IFERROR(INDEX(C157:C174, SMALL(IF(ISNUMBER(SEARCH("JV2",F157:F174)), ROW(F157:F174)-MIN(ROW(F157:F174))+1, ""), ROW() -156 )), "")</f>
        <v/>
      </c>
      <c r="AL158" s="13" t="str">
        <f t="array" ref="AL158">IFERROR(INDEX(D157:D174, SMALL(IF(ISNUMBER(SEARCH("JV2",F157:F174)), ROW(F157:F174)-MIN(ROW(F157:F174))+1, ""), ROW() -156 )), "")</f>
        <v/>
      </c>
      <c r="AM158" s="13" t="str">
        <f t="array" ref="AM158">IFERROR(INDEX(E157:E174, SMALL(IF(ISNUMBER(SEARCH("JV2",F157:F174)), ROW(F157:F174)-MIN(ROW(F157:F174))+1, ""), ROW() -156 )), "")</f>
        <v/>
      </c>
    </row>
    <row r="159" spans="2:39" s="13" customFormat="1" ht="15" customHeight="1" x14ac:dyDescent="0.3">
      <c r="B159" s="21" t="s">
        <v>329</v>
      </c>
      <c r="C159" s="1"/>
      <c r="D159" s="22" t="s">
        <v>334</v>
      </c>
      <c r="E159" s="1" t="s">
        <v>335</v>
      </c>
      <c r="F159" s="23" t="s">
        <v>17</v>
      </c>
      <c r="G159" s="24"/>
      <c r="H159" s="25">
        <v>4374</v>
      </c>
      <c r="I159" s="24"/>
      <c r="J159" s="25" t="b">
        <v>0</v>
      </c>
      <c r="K159" s="19"/>
      <c r="L159" s="26"/>
      <c r="M159" s="27"/>
      <c r="AB159" s="13" t="str">
        <f t="array" ref="AB159">IFERROR(INDEX(B157:B174, SMALL(IF("V"=F157:F174, ROW(F157:F174)-MIN(ROW(F157:F174))+1, ""), ROW() -156 )), "")</f>
        <v>Rochester University</v>
      </c>
      <c r="AC159" s="13">
        <f t="array" ref="AC159">IFERROR(INDEX(C157:C174, SMALL(IF("V"=F157:F174, ROW(F157:F174)-MIN(ROW(F157:F174))+1, ""), ROW() -156 )), "")</f>
        <v>0</v>
      </c>
      <c r="AD159" s="13" t="str">
        <f t="array" ref="AD159">IFERROR(INDEX(D157:D174, SMALL(IF("V"=F157:F174, ROW(F157:F174)-MIN(ROW(F157:F174))+1, ""), ROW() -156 )), "")</f>
        <v>11-493030</v>
      </c>
      <c r="AE159" s="13" t="str">
        <f t="array" ref="AE159">IFERROR(INDEX(E157:E174, SMALL(IF("V"=F157:F174, ROW(F157:F174)-MIN(ROW(F157:F174))+1, ""), ROW() -156 )), "")</f>
        <v>Brian Shimabukuro</v>
      </c>
      <c r="AF159" s="13" t="str">
        <f t="array" ref="AF159">IFERROR(INDEX(B157:B174, SMALL(IF(ISNUMBER(SEARCH("JV1",F157:F174)), ROW(F157:F174)-MIN(ROW(F157:F174))+1, ""), ROW() -156 )), "")</f>
        <v>Rochester University</v>
      </c>
      <c r="AG159" s="13">
        <f t="array" ref="AG159">IFERROR(INDEX(C157:C174, SMALL(IF(ISNUMBER(SEARCH("JV1",F157:F174)), ROW(F157:F174)-MIN(ROW(F157:F174))+1, ""), ROW() -156 )), "")</f>
        <v>0</v>
      </c>
      <c r="AH159" s="13" t="str">
        <f t="array" ref="AH159">IFERROR(INDEX(D157:D174, SMALL(IF(ISNUMBER(SEARCH("JV1",F157:F174)), ROW(F157:F174)-MIN(ROW(F157:F174))+1, ""), ROW() -156 )), "")</f>
        <v>11-564027</v>
      </c>
      <c r="AI159" s="13" t="str">
        <f t="array" ref="AI159">IFERROR(INDEX(E157:E174, SMALL(IF(ISNUMBER(SEARCH("JV1",F157:F174)), ROW(F157:F174)-MIN(ROW(F157:F174))+1, ""), ROW() -156 )), "")</f>
        <v>Brendan Kasa</v>
      </c>
      <c r="AJ159" s="13" t="str">
        <f t="array" ref="AJ159">IFERROR(INDEX(B157:B174, SMALL(IF(ISNUMBER(SEARCH("JV2",F157:F174)), ROW(F157:F174)-MIN(ROW(F157:F174))+1, ""), ROW() -156 )), "")</f>
        <v/>
      </c>
      <c r="AK159" s="13" t="str">
        <f t="array" ref="AK159">IFERROR(INDEX(C157:C174, SMALL(IF(ISNUMBER(SEARCH("JV2",F157:F174)), ROW(F157:F174)-MIN(ROW(F157:F174))+1, ""), ROW() -156 )), "")</f>
        <v/>
      </c>
      <c r="AL159" s="13" t="str">
        <f t="array" ref="AL159">IFERROR(INDEX(D157:D174, SMALL(IF(ISNUMBER(SEARCH("JV2",F157:F174)), ROW(F157:F174)-MIN(ROW(F157:F174))+1, ""), ROW() -156 )), "")</f>
        <v/>
      </c>
      <c r="AM159" s="13" t="str">
        <f t="array" ref="AM159">IFERROR(INDEX(E157:E174, SMALL(IF(ISNUMBER(SEARCH("JV2",F157:F174)), ROW(F157:F174)-MIN(ROW(F157:F174))+1, ""), ROW() -156 )), "")</f>
        <v/>
      </c>
    </row>
    <row r="160" spans="2:39" s="13" customFormat="1" ht="15" customHeight="1" x14ac:dyDescent="0.3">
      <c r="B160" s="21" t="s">
        <v>329</v>
      </c>
      <c r="C160" s="1"/>
      <c r="D160" s="22" t="s">
        <v>336</v>
      </c>
      <c r="E160" s="1" t="s">
        <v>337</v>
      </c>
      <c r="F160" s="23" t="s">
        <v>17</v>
      </c>
      <c r="G160" s="24"/>
      <c r="H160" s="25">
        <v>4374</v>
      </c>
      <c r="I160" s="24"/>
      <c r="J160" s="25" t="b">
        <v>0</v>
      </c>
      <c r="K160" s="19"/>
      <c r="L160" s="26"/>
      <c r="M160" s="27"/>
      <c r="AB160" s="13" t="str">
        <f t="array" ref="AB160">IFERROR(INDEX(B157:B174, SMALL(IF("V"=F157:F174, ROW(F157:F174)-MIN(ROW(F157:F174))+1, ""), ROW() -156 )), "")</f>
        <v>Rochester University</v>
      </c>
      <c r="AC160" s="13">
        <f t="array" ref="AC160">IFERROR(INDEX(C157:C174, SMALL(IF("V"=F157:F174, ROW(F157:F174)-MIN(ROW(F157:F174))+1, ""), ROW() -156 )), "")</f>
        <v>0</v>
      </c>
      <c r="AD160" s="13" t="str">
        <f t="array" ref="AD160">IFERROR(INDEX(D157:D174, SMALL(IF("V"=F157:F174, ROW(F157:F174)-MIN(ROW(F157:F174))+1, ""), ROW() -156 )), "")</f>
        <v>20-59088</v>
      </c>
      <c r="AE160" s="13" t="str">
        <f t="array" ref="AE160">IFERROR(INDEX(E157:E174, SMALL(IF("V"=F157:F174, ROW(F157:F174)-MIN(ROW(F157:F174))+1, ""), ROW() -156 )), "")</f>
        <v>Jackson Vlassis</v>
      </c>
      <c r="AF160" s="13" t="str">
        <f t="array" ref="AF160">IFERROR(INDEX(B157:B174, SMALL(IF(ISNUMBER(SEARCH("JV1",F157:F174)), ROW(F157:F174)-MIN(ROW(F157:F174))+1, ""), ROW() -156 )), "")</f>
        <v>Rochester University</v>
      </c>
      <c r="AG160" s="13">
        <f t="array" ref="AG160">IFERROR(INDEX(C157:C174, SMALL(IF(ISNUMBER(SEARCH("JV1",F157:F174)), ROW(F157:F174)-MIN(ROW(F157:F174))+1, ""), ROW() -156 )), "")</f>
        <v>0</v>
      </c>
      <c r="AH160" s="13" t="str">
        <f t="array" ref="AH160">IFERROR(INDEX(D157:D174, SMALL(IF(ISNUMBER(SEARCH("JV1",F157:F174)), ROW(F157:F174)-MIN(ROW(F157:F174))+1, ""), ROW() -156 )), "")</f>
        <v>18-82553</v>
      </c>
      <c r="AI160" s="13" t="str">
        <f t="array" ref="AI160">IFERROR(INDEX(E157:E174, SMALL(IF(ISNUMBER(SEARCH("JV1",F157:F174)), ROW(F157:F174)-MIN(ROW(F157:F174))+1, ""), ROW() -156 )), "")</f>
        <v>Jaxon Small</v>
      </c>
      <c r="AJ160" s="13" t="str">
        <f t="array" ref="AJ160">IFERROR(INDEX(B157:B174, SMALL(IF(ISNUMBER(SEARCH("JV2",F157:F174)), ROW(F157:F174)-MIN(ROW(F157:F174))+1, ""), ROW() -156 )), "")</f>
        <v/>
      </c>
      <c r="AK160" s="13" t="str">
        <f t="array" ref="AK160">IFERROR(INDEX(C157:C174, SMALL(IF(ISNUMBER(SEARCH("JV2",F157:F174)), ROW(F157:F174)-MIN(ROW(F157:F174))+1, ""), ROW() -156 )), "")</f>
        <v/>
      </c>
      <c r="AL160" s="13" t="str">
        <f t="array" ref="AL160">IFERROR(INDEX(D157:D174, SMALL(IF(ISNUMBER(SEARCH("JV2",F157:F174)), ROW(F157:F174)-MIN(ROW(F157:F174))+1, ""), ROW() -156 )), "")</f>
        <v/>
      </c>
      <c r="AM160" s="13" t="str">
        <f t="array" ref="AM160">IFERROR(INDEX(E157:E174, SMALL(IF(ISNUMBER(SEARCH("JV2",F157:F174)), ROW(F157:F174)-MIN(ROW(F157:F174))+1, ""), ROW() -156 )), "")</f>
        <v/>
      </c>
    </row>
    <row r="161" spans="2:39" s="13" customFormat="1" ht="15" customHeight="1" x14ac:dyDescent="0.3">
      <c r="B161" s="21" t="s">
        <v>329</v>
      </c>
      <c r="C161" s="1"/>
      <c r="D161" s="22" t="s">
        <v>338</v>
      </c>
      <c r="E161" s="1" t="s">
        <v>339</v>
      </c>
      <c r="F161" s="23" t="s">
        <v>14</v>
      </c>
      <c r="G161" s="24"/>
      <c r="H161" s="25">
        <v>4374</v>
      </c>
      <c r="I161" s="24"/>
      <c r="J161" s="25" t="b">
        <v>0</v>
      </c>
      <c r="K161" s="19"/>
      <c r="L161" s="26"/>
      <c r="M161" s="27"/>
      <c r="AB161" s="13" t="str">
        <f t="array" ref="AB161">IFERROR(INDEX(B157:B174, SMALL(IF("V"=F157:F174, ROW(F157:F174)-MIN(ROW(F157:F174))+1, ""), ROW() -156 )), "")</f>
        <v>Rochester University</v>
      </c>
      <c r="AC161" s="13">
        <f t="array" ref="AC161">IFERROR(INDEX(C157:C174, SMALL(IF("V"=F157:F174, ROW(F157:F174)-MIN(ROW(F157:F174))+1, ""), ROW() -156 )), "")</f>
        <v>0</v>
      </c>
      <c r="AD161" s="13" t="str">
        <f t="array" ref="AD161">IFERROR(INDEX(D157:D174, SMALL(IF("V"=F157:F174, ROW(F157:F174)-MIN(ROW(F157:F174))+1, ""), ROW() -156 )), "")</f>
        <v>21-3224</v>
      </c>
      <c r="AE161" s="13" t="str">
        <f t="array" ref="AE161">IFERROR(INDEX(E157:E174, SMALL(IF("V"=F157:F174, ROW(F157:F174)-MIN(ROW(F157:F174))+1, ""), ROW() -156 )), "")</f>
        <v>Jake Thompson</v>
      </c>
      <c r="AF161" s="13" t="str">
        <f t="array" ref="AF161">IFERROR(INDEX(B157:B174, SMALL(IF(ISNUMBER(SEARCH("JV1",F157:F174)), ROW(F157:F174)-MIN(ROW(F157:F174))+1, ""), ROW() -156 )), "")</f>
        <v>Rochester University</v>
      </c>
      <c r="AG161" s="13">
        <f t="array" ref="AG161">IFERROR(INDEX(C157:C174, SMALL(IF(ISNUMBER(SEARCH("JV1",F157:F174)), ROW(F157:F174)-MIN(ROW(F157:F174))+1, ""), ROW() -156 )), "")</f>
        <v>0</v>
      </c>
      <c r="AH161" s="13" t="str">
        <f t="array" ref="AH161">IFERROR(INDEX(D157:D174, SMALL(IF(ISNUMBER(SEARCH("JV1",F157:F174)), ROW(F157:F174)-MIN(ROW(F157:F174))+1, ""), ROW() -156 )), "")</f>
        <v>11-268258</v>
      </c>
      <c r="AI161" s="13" t="str">
        <f t="array" ref="AI161">IFERROR(INDEX(E157:E174, SMALL(IF(ISNUMBER(SEARCH("JV1",F157:F174)), ROW(F157:F174)-MIN(ROW(F157:F174))+1, ""), ROW() -156 )), "")</f>
        <v>Justin Powell</v>
      </c>
      <c r="AJ161" s="13" t="str">
        <f t="array" ref="AJ161">IFERROR(INDEX(B157:B174, SMALL(IF(ISNUMBER(SEARCH("JV2",F157:F174)), ROW(F157:F174)-MIN(ROW(F157:F174))+1, ""), ROW() -156 )), "")</f>
        <v/>
      </c>
      <c r="AK161" s="13" t="str">
        <f t="array" ref="AK161">IFERROR(INDEX(C157:C174, SMALL(IF(ISNUMBER(SEARCH("JV2",F157:F174)), ROW(F157:F174)-MIN(ROW(F157:F174))+1, ""), ROW() -156 )), "")</f>
        <v/>
      </c>
      <c r="AL161" s="13" t="str">
        <f t="array" ref="AL161">IFERROR(INDEX(D157:D174, SMALL(IF(ISNUMBER(SEARCH("JV2",F157:F174)), ROW(F157:F174)-MIN(ROW(F157:F174))+1, ""), ROW() -156 )), "")</f>
        <v/>
      </c>
      <c r="AM161" s="13" t="str">
        <f t="array" ref="AM161">IFERROR(INDEX(E157:E174, SMALL(IF(ISNUMBER(SEARCH("JV2",F157:F174)), ROW(F157:F174)-MIN(ROW(F157:F174))+1, ""), ROW() -156 )), "")</f>
        <v/>
      </c>
    </row>
    <row r="162" spans="2:39" s="13" customFormat="1" ht="15" customHeight="1" x14ac:dyDescent="0.3">
      <c r="B162" s="21" t="s">
        <v>329</v>
      </c>
      <c r="C162" s="1"/>
      <c r="D162" s="22" t="s">
        <v>340</v>
      </c>
      <c r="E162" s="1" t="s">
        <v>341</v>
      </c>
      <c r="F162" s="23" t="s">
        <v>14</v>
      </c>
      <c r="G162" s="24"/>
      <c r="H162" s="25">
        <v>4374</v>
      </c>
      <c r="I162" s="24"/>
      <c r="J162" s="25" t="b">
        <v>0</v>
      </c>
      <c r="K162" s="19"/>
      <c r="L162" s="26"/>
      <c r="M162" s="27"/>
      <c r="AB162" s="13" t="str">
        <f t="array" ref="AB162">IFERROR(INDEX(B157:B174, SMALL(IF("V"=F157:F174, ROW(F157:F174)-MIN(ROW(F157:F174))+1, ""), ROW() -156 )), "")</f>
        <v>Rochester University</v>
      </c>
      <c r="AC162" s="13">
        <f t="array" ref="AC162">IFERROR(INDEX(C157:C174, SMALL(IF("V"=F157:F174, ROW(F157:F174)-MIN(ROW(F157:F174))+1, ""), ROW() -156 )), "")</f>
        <v>0</v>
      </c>
      <c r="AD162" s="13" t="str">
        <f t="array" ref="AD162">IFERROR(INDEX(D157:D174, SMALL(IF("V"=F157:F174, ROW(F157:F174)-MIN(ROW(F157:F174))+1, ""), ROW() -156 )), "")</f>
        <v>11-268250</v>
      </c>
      <c r="AE162" s="13" t="str">
        <f t="array" ref="AE162">IFERROR(INDEX(E157:E174, SMALL(IF("V"=F157:F174, ROW(F157:F174)-MIN(ROW(F157:F174))+1, ""), ROW() -156 )), "")</f>
        <v>Luke Acton</v>
      </c>
      <c r="AF162" s="13" t="str">
        <f t="array" ref="AF162">IFERROR(INDEX(B157:B174, SMALL(IF(ISNUMBER(SEARCH("JV1",F157:F174)), ROW(F157:F174)-MIN(ROW(F157:F174))+1, ""), ROW() -156 )), "")</f>
        <v>Rochester University</v>
      </c>
      <c r="AG162" s="13">
        <f t="array" ref="AG162">IFERROR(INDEX(C157:C174, SMALL(IF(ISNUMBER(SEARCH("JV1",F157:F174)), ROW(F157:F174)-MIN(ROW(F157:F174))+1, ""), ROW() -156 )), "")</f>
        <v>0</v>
      </c>
      <c r="AH162" s="13" t="str">
        <f t="array" ref="AH162">IFERROR(INDEX(D157:D174, SMALL(IF(ISNUMBER(SEARCH("JV1",F157:F174)), ROW(F157:F174)-MIN(ROW(F157:F174))+1, ""), ROW() -156 )), "")</f>
        <v>7914-25519</v>
      </c>
      <c r="AI162" s="13" t="str">
        <f t="array" ref="AI162">IFERROR(INDEX(E157:E174, SMALL(IF(ISNUMBER(SEARCH("JV1",F157:F174)), ROW(F157:F174)-MIN(ROW(F157:F174))+1, ""), ROW() -156 )), "")</f>
        <v>Mitchell Martin</v>
      </c>
      <c r="AJ162" s="13" t="str">
        <f t="array" ref="AJ162">IFERROR(INDEX(B157:B174, SMALL(IF(ISNUMBER(SEARCH("JV2",F157:F174)), ROW(F157:F174)-MIN(ROW(F157:F174))+1, ""), ROW() -156 )), "")</f>
        <v/>
      </c>
      <c r="AK162" s="13" t="str">
        <f t="array" ref="AK162">IFERROR(INDEX(C157:C174, SMALL(IF(ISNUMBER(SEARCH("JV2",F157:F174)), ROW(F157:F174)-MIN(ROW(F157:F174))+1, ""), ROW() -156 )), "")</f>
        <v/>
      </c>
      <c r="AL162" s="13" t="str">
        <f t="array" ref="AL162">IFERROR(INDEX(D157:D174, SMALL(IF(ISNUMBER(SEARCH("JV2",F157:F174)), ROW(F157:F174)-MIN(ROW(F157:F174))+1, ""), ROW() -156 )), "")</f>
        <v/>
      </c>
      <c r="AM162" s="13" t="str">
        <f t="array" ref="AM162">IFERROR(INDEX(E157:E174, SMALL(IF(ISNUMBER(SEARCH("JV2",F157:F174)), ROW(F157:F174)-MIN(ROW(F157:F174))+1, ""), ROW() -156 )), "")</f>
        <v/>
      </c>
    </row>
    <row r="163" spans="2:39" s="13" customFormat="1" ht="15" customHeight="1" x14ac:dyDescent="0.3">
      <c r="B163" s="21" t="s">
        <v>329</v>
      </c>
      <c r="C163" s="1"/>
      <c r="D163" s="22" t="s">
        <v>342</v>
      </c>
      <c r="E163" s="1" t="s">
        <v>343</v>
      </c>
      <c r="F163" s="23" t="s">
        <v>30</v>
      </c>
      <c r="G163" s="24"/>
      <c r="H163" s="25">
        <v>4374</v>
      </c>
      <c r="I163" s="24"/>
      <c r="J163" s="25" t="b">
        <v>0</v>
      </c>
      <c r="K163" s="19"/>
      <c r="L163" s="26"/>
      <c r="M163" s="27"/>
      <c r="AB163" s="13" t="str">
        <f t="array" ref="AB163">IFERROR(INDEX(B157:B174, SMALL(IF("V"=F157:F174, ROW(F157:F174)-MIN(ROW(F157:F174))+1, ""), ROW() -156 )), "")</f>
        <v>Rochester University</v>
      </c>
      <c r="AC163" s="13">
        <f t="array" ref="AC163">IFERROR(INDEX(C157:C174, SMALL(IF("V"=F157:F174, ROW(F157:F174)-MIN(ROW(F157:F174))+1, ""), ROW() -156 )), "")</f>
        <v>0</v>
      </c>
      <c r="AD163" s="13" t="str">
        <f t="array" ref="AD163">IFERROR(INDEX(D157:D174, SMALL(IF("V"=F157:F174, ROW(F157:F174)-MIN(ROW(F157:F174))+1, ""), ROW() -156 )), "")</f>
        <v>11-697167</v>
      </c>
      <c r="AE163" s="13" t="str">
        <f t="array" ref="AE163">IFERROR(INDEX(E157:E174, SMALL(IF("V"=F157:F174, ROW(F157:F174)-MIN(ROW(F157:F174))+1, ""), ROW() -156 )), "")</f>
        <v>Tony Verbeke</v>
      </c>
      <c r="AF163" s="13" t="str">
        <f t="array" ref="AF163">IFERROR(INDEX(B157:B174, SMALL(IF(ISNUMBER(SEARCH("JV1",F157:F174)), ROW(F157:F174)-MIN(ROW(F157:F174))+1, ""), ROW() -156 )), "")</f>
        <v>Rochester University</v>
      </c>
      <c r="AG163" s="13">
        <f t="array" ref="AG163">IFERROR(INDEX(C157:C174, SMALL(IF(ISNUMBER(SEARCH("JV1",F157:F174)), ROW(F157:F174)-MIN(ROW(F157:F174))+1, ""), ROW() -156 )), "")</f>
        <v>0</v>
      </c>
      <c r="AH163" s="13" t="str">
        <f t="array" ref="AH163">IFERROR(INDEX(D157:D174, SMALL(IF(ISNUMBER(SEARCH("JV1",F157:F174)), ROW(F157:F174)-MIN(ROW(F157:F174))+1, ""), ROW() -156 )), "")</f>
        <v>19-35288</v>
      </c>
      <c r="AI163" s="13" t="str">
        <f t="array" ref="AI163">IFERROR(INDEX(E157:E174, SMALL(IF(ISNUMBER(SEARCH("JV1",F157:F174)), ROW(F157:F174)-MIN(ROW(F157:F174))+1, ""), ROW() -156 )), "")</f>
        <v>Nolan Matz</v>
      </c>
      <c r="AJ163" s="13" t="str">
        <f t="array" ref="AJ163">IFERROR(INDEX(B157:B174, SMALL(IF(ISNUMBER(SEARCH("JV2",F157:F174)), ROW(F157:F174)-MIN(ROW(F157:F174))+1, ""), ROW() -156 )), "")</f>
        <v/>
      </c>
      <c r="AK163" s="13" t="str">
        <f t="array" ref="AK163">IFERROR(INDEX(C157:C174, SMALL(IF(ISNUMBER(SEARCH("JV2",F157:F174)), ROW(F157:F174)-MIN(ROW(F157:F174))+1, ""), ROW() -156 )), "")</f>
        <v/>
      </c>
      <c r="AL163" s="13" t="str">
        <f t="array" ref="AL163">IFERROR(INDEX(D157:D174, SMALL(IF(ISNUMBER(SEARCH("JV2",F157:F174)), ROW(F157:F174)-MIN(ROW(F157:F174))+1, ""), ROW() -156 )), "")</f>
        <v/>
      </c>
      <c r="AM163" s="13" t="str">
        <f t="array" ref="AM163">IFERROR(INDEX(E157:E174, SMALL(IF(ISNUMBER(SEARCH("JV2",F157:F174)), ROW(F157:F174)-MIN(ROW(F157:F174))+1, ""), ROW() -156 )), "")</f>
        <v/>
      </c>
    </row>
    <row r="164" spans="2:39" s="13" customFormat="1" ht="15" customHeight="1" x14ac:dyDescent="0.3">
      <c r="B164" s="21" t="s">
        <v>329</v>
      </c>
      <c r="C164" s="1"/>
      <c r="D164" s="22" t="s">
        <v>344</v>
      </c>
      <c r="E164" s="1" t="s">
        <v>345</v>
      </c>
      <c r="F164" s="23" t="s">
        <v>30</v>
      </c>
      <c r="G164" s="24"/>
      <c r="H164" s="25">
        <v>4374</v>
      </c>
      <c r="I164" s="24"/>
      <c r="J164" s="25" t="b">
        <v>0</v>
      </c>
      <c r="K164" s="19"/>
      <c r="L164" s="26"/>
      <c r="M164" s="27"/>
      <c r="AB164" s="13" t="str">
        <f t="array" ref="AB164">IFERROR(INDEX(B157:B174, SMALL(IF("V"=F157:F174, ROW(F157:F174)-MIN(ROW(F157:F174))+1, ""), ROW() -156 )), "")</f>
        <v>Rochester University</v>
      </c>
      <c r="AC164" s="13">
        <f t="array" ref="AC164">IFERROR(INDEX(C157:C174, SMALL(IF("V"=F157:F174, ROW(F157:F174)-MIN(ROW(F157:F174))+1, ""), ROW() -156 )), "")</f>
        <v>0</v>
      </c>
      <c r="AD164" s="13" t="str">
        <f t="array" ref="AD164">IFERROR(INDEX(D157:D174, SMALL(IF("V"=F157:F174, ROW(F157:F174)-MIN(ROW(F157:F174))+1, ""), ROW() -156 )), "")</f>
        <v>5617-4080</v>
      </c>
      <c r="AE164" s="13" t="str">
        <f t="array" ref="AE164">IFERROR(INDEX(E157:E174, SMALL(IF("V"=F157:F174, ROW(F157:F174)-MIN(ROW(F157:F174))+1, ""), ROW() -156 )), "")</f>
        <v>Tylan Kim-Arellano</v>
      </c>
      <c r="AF164" s="13" t="str">
        <f t="array" ref="AF164">IFERROR(INDEX(B157:B174, SMALL(IF(ISNUMBER(SEARCH("JV1",F157:F174)), ROW(F157:F174)-MIN(ROW(F157:F174))+1, ""), ROW() -156 )), "")</f>
        <v/>
      </c>
      <c r="AG164" s="13" t="str">
        <f t="array" ref="AG164">IFERROR(INDEX(C157:C174, SMALL(IF(ISNUMBER(SEARCH("JV1",F157:F174)), ROW(F157:F174)-MIN(ROW(F157:F174))+1, ""), ROW() -156 )), "")</f>
        <v/>
      </c>
      <c r="AH164" s="13" t="str">
        <f t="array" ref="AH164">IFERROR(INDEX(D157:D174, SMALL(IF(ISNUMBER(SEARCH("JV1",F157:F174)), ROW(F157:F174)-MIN(ROW(F157:F174))+1, ""), ROW() -156 )), "")</f>
        <v/>
      </c>
      <c r="AI164" s="13" t="str">
        <f t="array" ref="AI164">IFERROR(INDEX(E157:E174, SMALL(IF(ISNUMBER(SEARCH("JV1",F157:F174)), ROW(F157:F174)-MIN(ROW(F157:F174))+1, ""), ROW() -156 )), "")</f>
        <v/>
      </c>
      <c r="AJ164" s="13" t="str">
        <f t="array" ref="AJ164">IFERROR(INDEX(B157:B174, SMALL(IF(ISNUMBER(SEARCH("JV2",F157:F174)), ROW(F157:F174)-MIN(ROW(F157:F174))+1, ""), ROW() -156 )), "")</f>
        <v/>
      </c>
      <c r="AK164" s="13" t="str">
        <f t="array" ref="AK164">IFERROR(INDEX(C157:C174, SMALL(IF(ISNUMBER(SEARCH("JV2",F157:F174)), ROW(F157:F174)-MIN(ROW(F157:F174))+1, ""), ROW() -156 )), "")</f>
        <v/>
      </c>
      <c r="AL164" s="13" t="str">
        <f t="array" ref="AL164">IFERROR(INDEX(D157:D174, SMALL(IF(ISNUMBER(SEARCH("JV2",F157:F174)), ROW(F157:F174)-MIN(ROW(F157:F174))+1, ""), ROW() -156 )), "")</f>
        <v/>
      </c>
      <c r="AM164" s="13" t="str">
        <f t="array" ref="AM164">IFERROR(INDEX(E157:E174, SMALL(IF(ISNUMBER(SEARCH("JV2",F157:F174)), ROW(F157:F174)-MIN(ROW(F157:F174))+1, ""), ROW() -156 )), "")</f>
        <v/>
      </c>
    </row>
    <row r="165" spans="2:39" s="13" customFormat="1" ht="15" customHeight="1" x14ac:dyDescent="0.3">
      <c r="B165" s="21" t="s">
        <v>329</v>
      </c>
      <c r="C165" s="1"/>
      <c r="D165" s="22" t="s">
        <v>346</v>
      </c>
      <c r="E165" s="1" t="s">
        <v>347</v>
      </c>
      <c r="F165" s="23" t="s">
        <v>14</v>
      </c>
      <c r="G165" s="24"/>
      <c r="H165" s="25">
        <v>4374</v>
      </c>
      <c r="I165" s="24"/>
      <c r="J165" s="25" t="b">
        <v>0</v>
      </c>
      <c r="K165" s="19"/>
      <c r="L165" s="26"/>
      <c r="M165" s="27"/>
    </row>
    <row r="166" spans="2:39" s="13" customFormat="1" ht="15" customHeight="1" x14ac:dyDescent="0.3">
      <c r="B166" s="21" t="s">
        <v>329</v>
      </c>
      <c r="C166" s="1"/>
      <c r="D166" s="22" t="s">
        <v>348</v>
      </c>
      <c r="E166" s="1" t="s">
        <v>349</v>
      </c>
      <c r="F166" s="23" t="s">
        <v>14</v>
      </c>
      <c r="G166" s="24"/>
      <c r="H166" s="25">
        <v>4374</v>
      </c>
      <c r="I166" s="24"/>
      <c r="J166" s="25" t="b">
        <v>0</v>
      </c>
      <c r="K166" s="19"/>
      <c r="L166" s="26"/>
      <c r="M166" s="27"/>
    </row>
    <row r="167" spans="2:39" s="13" customFormat="1" ht="15" customHeight="1" x14ac:dyDescent="0.3">
      <c r="B167" s="21" t="s">
        <v>329</v>
      </c>
      <c r="C167" s="1"/>
      <c r="D167" s="22" t="s">
        <v>350</v>
      </c>
      <c r="E167" s="1" t="s">
        <v>351</v>
      </c>
      <c r="F167" s="23" t="s">
        <v>17</v>
      </c>
      <c r="G167" s="24"/>
      <c r="H167" s="25">
        <v>4374</v>
      </c>
      <c r="I167" s="24"/>
      <c r="J167" s="25" t="b">
        <v>0</v>
      </c>
      <c r="K167" s="19"/>
      <c r="L167" s="26"/>
      <c r="M167" s="27"/>
    </row>
    <row r="168" spans="2:39" s="13" customFormat="1" ht="15" customHeight="1" x14ac:dyDescent="0.3">
      <c r="B168" s="21" t="s">
        <v>329</v>
      </c>
      <c r="C168" s="1"/>
      <c r="D168" s="22" t="s">
        <v>352</v>
      </c>
      <c r="E168" s="1" t="s">
        <v>353</v>
      </c>
      <c r="F168" s="23" t="s">
        <v>17</v>
      </c>
      <c r="G168" s="24"/>
      <c r="H168" s="25">
        <v>4374</v>
      </c>
      <c r="I168" s="24"/>
      <c r="J168" s="25" t="b">
        <v>0</v>
      </c>
      <c r="K168" s="19"/>
      <c r="L168" s="26"/>
      <c r="M168" s="27"/>
    </row>
    <row r="169" spans="2:39" s="13" customFormat="1" ht="15" customHeight="1" x14ac:dyDescent="0.3">
      <c r="B169" s="21" t="s">
        <v>329</v>
      </c>
      <c r="C169" s="1"/>
      <c r="D169" s="22" t="s">
        <v>354</v>
      </c>
      <c r="E169" s="1" t="s">
        <v>355</v>
      </c>
      <c r="F169" s="23" t="s">
        <v>14</v>
      </c>
      <c r="G169" s="24"/>
      <c r="H169" s="25">
        <v>4374</v>
      </c>
      <c r="I169" s="24"/>
      <c r="J169" s="25" t="b">
        <v>0</v>
      </c>
      <c r="K169" s="19"/>
      <c r="L169" s="26"/>
      <c r="M169" s="27"/>
    </row>
    <row r="170" spans="2:39" s="13" customFormat="1" ht="15" customHeight="1" x14ac:dyDescent="0.3">
      <c r="B170" s="21" t="s">
        <v>329</v>
      </c>
      <c r="C170" s="1"/>
      <c r="D170" s="22" t="s">
        <v>356</v>
      </c>
      <c r="E170" s="1" t="s">
        <v>357</v>
      </c>
      <c r="F170" s="23" t="s">
        <v>17</v>
      </c>
      <c r="G170" s="24"/>
      <c r="H170" s="25">
        <v>4374</v>
      </c>
      <c r="I170" s="24"/>
      <c r="J170" s="25" t="b">
        <v>0</v>
      </c>
      <c r="K170" s="19"/>
      <c r="L170" s="26"/>
      <c r="M170" s="27"/>
    </row>
    <row r="171" spans="2:39" s="13" customFormat="1" ht="15" customHeight="1" x14ac:dyDescent="0.3">
      <c r="B171" s="21" t="s">
        <v>329</v>
      </c>
      <c r="C171" s="1"/>
      <c r="D171" s="22" t="s">
        <v>358</v>
      </c>
      <c r="E171" s="1" t="s">
        <v>359</v>
      </c>
      <c r="F171" s="23" t="s">
        <v>17</v>
      </c>
      <c r="G171" s="24"/>
      <c r="H171" s="25">
        <v>4374</v>
      </c>
      <c r="I171" s="24"/>
      <c r="J171" s="25" t="b">
        <v>0</v>
      </c>
      <c r="K171" s="19"/>
      <c r="L171" s="26"/>
      <c r="M171" s="27"/>
    </row>
    <row r="172" spans="2:39" s="13" customFormat="1" ht="15" customHeight="1" x14ac:dyDescent="0.3">
      <c r="B172" s="21" t="s">
        <v>329</v>
      </c>
      <c r="C172" s="1"/>
      <c r="D172" s="22" t="s">
        <v>360</v>
      </c>
      <c r="E172" s="1" t="s">
        <v>361</v>
      </c>
      <c r="F172" s="23" t="s">
        <v>14</v>
      </c>
      <c r="G172" s="24"/>
      <c r="H172" s="25">
        <v>4374</v>
      </c>
      <c r="I172" s="24"/>
      <c r="J172" s="25" t="b">
        <v>0</v>
      </c>
      <c r="K172" s="19"/>
      <c r="L172" s="26"/>
      <c r="M172" s="27"/>
    </row>
    <row r="173" spans="2:39" s="13" customFormat="1" ht="15" customHeight="1" x14ac:dyDescent="0.3">
      <c r="B173" s="21" t="s">
        <v>329</v>
      </c>
      <c r="C173" s="1"/>
      <c r="D173" s="22" t="s">
        <v>362</v>
      </c>
      <c r="E173" s="1" t="s">
        <v>363</v>
      </c>
      <c r="F173" s="23" t="s">
        <v>14</v>
      </c>
      <c r="G173" s="24"/>
      <c r="H173" s="25">
        <v>4374</v>
      </c>
      <c r="I173" s="24"/>
      <c r="J173" s="25" t="b">
        <v>0</v>
      </c>
      <c r="K173" s="19"/>
      <c r="L173" s="26"/>
      <c r="M173" s="27"/>
    </row>
    <row r="174" spans="2:39" s="13" customFormat="1" ht="15" customHeight="1" x14ac:dyDescent="0.3">
      <c r="B174" s="21" t="s">
        <v>329</v>
      </c>
      <c r="C174" s="1"/>
      <c r="D174" s="22" t="s">
        <v>364</v>
      </c>
      <c r="E174" s="1" t="s">
        <v>365</v>
      </c>
      <c r="F174" s="23" t="s">
        <v>30</v>
      </c>
      <c r="G174" s="24"/>
      <c r="H174" s="25">
        <v>4374</v>
      </c>
      <c r="I174" s="24"/>
      <c r="J174" s="25" t="b">
        <v>0</v>
      </c>
      <c r="K174" s="19"/>
      <c r="L174" s="26"/>
      <c r="M174" s="27"/>
    </row>
    <row r="175" spans="2:39" s="13" customFormat="1" ht="15" customHeight="1" x14ac:dyDescent="0.3">
      <c r="B175" s="21" t="s">
        <v>366</v>
      </c>
      <c r="C175" s="1"/>
      <c r="D175" s="22" t="s">
        <v>367</v>
      </c>
      <c r="E175" s="1" t="s">
        <v>368</v>
      </c>
      <c r="F175" s="23" t="s">
        <v>30</v>
      </c>
      <c r="G175" s="24"/>
      <c r="H175" s="25">
        <v>3742</v>
      </c>
      <c r="I175" s="24"/>
      <c r="J175" s="25" t="b">
        <v>0</v>
      </c>
      <c r="K175" s="19"/>
      <c r="L175" s="26"/>
      <c r="M175" s="27"/>
      <c r="AB175" s="13" t="str">
        <f t="array" ref="AB175">IFERROR(INDEX(B175:B192, SMALL(IF("V"=F175:F192, ROW(F175:F192)-MIN(ROW(F175:F192))+1, ""), ROW() -174 )), "")</f>
        <v>Siena Heights University</v>
      </c>
      <c r="AC175" s="13">
        <f t="array" ref="AC175">IFERROR(INDEX(C175:C192, SMALL(IF("V"=F175:F192, ROW(F175:F192)-MIN(ROW(F175:F192))+1, ""), ROW() -174 )), "")</f>
        <v>0</v>
      </c>
      <c r="AD175" s="13" t="str">
        <f t="array" ref="AD175">IFERROR(INDEX(D175:D192, SMALL(IF("V"=F175:F192, ROW(F175:F192)-MIN(ROW(F175:F192))+1, ""), ROW() -174 )), "")</f>
        <v>11-513107</v>
      </c>
      <c r="AE175" s="13" t="str">
        <f t="array" ref="AE175">IFERROR(INDEX(E175:E192, SMALL(IF("V"=F175:F192, ROW(F175:F192)-MIN(ROW(F175:F192))+1, ""), ROW() -174 )), "")</f>
        <v>Charles Scopone</v>
      </c>
      <c r="AF175" s="13" t="str">
        <f t="array" ref="AF175">IFERROR(INDEX(B175:B192, SMALL(IF(ISNUMBER(SEARCH("JV1",F175:F192)), ROW(F175:F192)-MIN(ROW(F175:F192))+1, ""), ROW() -174 )), "")</f>
        <v>Siena Heights University</v>
      </c>
      <c r="AG175" s="13">
        <f t="array" ref="AG175">IFERROR(INDEX(C175:C192, SMALL(IF(ISNUMBER(SEARCH("JV1",F175:F192)), ROW(F175:F192)-MIN(ROW(F175:F192))+1, ""), ROW() -174 )), "")</f>
        <v>0</v>
      </c>
      <c r="AH175" s="13" t="str">
        <f t="array" ref="AH175">IFERROR(INDEX(D175:D192, SMALL(IF(ISNUMBER(SEARCH("JV1",F175:F192)), ROW(F175:F192)-MIN(ROW(F175:F192))+1, ""), ROW() -174 )), "")</f>
        <v>20-1456</v>
      </c>
      <c r="AI175" s="13" t="str">
        <f t="array" ref="AI175">IFERROR(INDEX(E175:E192, SMALL(IF(ISNUMBER(SEARCH("JV1",F175:F192)), ROW(F175:F192)-MIN(ROW(F175:F192))+1, ""), ROW() -174 )), "")</f>
        <v>Joe Wager</v>
      </c>
      <c r="AJ175" s="13" t="str">
        <f t="array" ref="AJ175">IFERROR(INDEX(B175:B192, SMALL(IF(ISNUMBER(SEARCH("JV2",F175:F192)), ROW(F175:F192)-MIN(ROW(F175:F192))+1, ""), ROW() -174 )), "")</f>
        <v/>
      </c>
      <c r="AK175" s="13" t="str">
        <f t="array" ref="AK175">IFERROR(INDEX(C175:C192, SMALL(IF(ISNUMBER(SEARCH("JV2",F175:F192)), ROW(F175:F192)-MIN(ROW(F175:F192))+1, ""), ROW() -174 )), "")</f>
        <v/>
      </c>
      <c r="AL175" s="13" t="str">
        <f t="array" ref="AL175">IFERROR(INDEX(D175:D192, SMALL(IF(ISNUMBER(SEARCH("JV2",F175:F192)), ROW(F175:F192)-MIN(ROW(F175:F192))+1, ""), ROW() -174 )), "")</f>
        <v/>
      </c>
      <c r="AM175" s="13" t="str">
        <f t="array" ref="AM175">IFERROR(INDEX(E175:E192, SMALL(IF(ISNUMBER(SEARCH("JV2",F175:F192)), ROW(F175:F192)-MIN(ROW(F175:F192))+1, ""), ROW() -174 )), "")</f>
        <v/>
      </c>
    </row>
    <row r="176" spans="2:39" s="13" customFormat="1" ht="15" customHeight="1" x14ac:dyDescent="0.3">
      <c r="B176" s="21" t="s">
        <v>366</v>
      </c>
      <c r="C176" s="1"/>
      <c r="D176" s="22" t="s">
        <v>369</v>
      </c>
      <c r="E176" s="1" t="s">
        <v>370</v>
      </c>
      <c r="F176" s="23" t="s">
        <v>14</v>
      </c>
      <c r="G176" s="24"/>
      <c r="H176" s="25">
        <v>3742</v>
      </c>
      <c r="I176" s="24"/>
      <c r="J176" s="25" t="b">
        <v>0</v>
      </c>
      <c r="K176" s="19"/>
      <c r="L176" s="26"/>
      <c r="M176" s="27"/>
      <c r="AB176" s="13" t="str">
        <f t="array" ref="AB176">IFERROR(INDEX(B175:B192, SMALL(IF("V"=F175:F192, ROW(F175:F192)-MIN(ROW(F175:F192))+1, ""), ROW() -174 )), "")</f>
        <v>Siena Heights University</v>
      </c>
      <c r="AC176" s="13">
        <f t="array" ref="AC176">IFERROR(INDEX(C175:C192, SMALL(IF("V"=F175:F192, ROW(F175:F192)-MIN(ROW(F175:F192))+1, ""), ROW() -174 )), "")</f>
        <v>0</v>
      </c>
      <c r="AD176" s="13" t="str">
        <f t="array" ref="AD176">IFERROR(INDEX(D175:D192, SMALL(IF("V"=F175:F192, ROW(F175:F192)-MIN(ROW(F175:F192))+1, ""), ROW() -174 )), "")</f>
        <v>20-48193</v>
      </c>
      <c r="AE176" s="13" t="str">
        <f t="array" ref="AE176">IFERROR(INDEX(E175:E192, SMALL(IF("V"=F175:F192, ROW(F175:F192)-MIN(ROW(F175:F192))+1, ""), ROW() -174 )), "")</f>
        <v>Cooper Greuling</v>
      </c>
      <c r="AF176" s="13" t="str">
        <f t="array" ref="AF176">IFERROR(INDEX(B175:B192, SMALL(IF(ISNUMBER(SEARCH("JV1",F175:F192)), ROW(F175:F192)-MIN(ROW(F175:F192))+1, ""), ROW() -174 )), "")</f>
        <v>Siena Heights University</v>
      </c>
      <c r="AG176" s="13">
        <f t="array" ref="AG176">IFERROR(INDEX(C175:C192, SMALL(IF(ISNUMBER(SEARCH("JV1",F175:F192)), ROW(F175:F192)-MIN(ROW(F175:F192))+1, ""), ROW() -174 )), "")</f>
        <v>0</v>
      </c>
      <c r="AH176" s="13" t="str">
        <f t="array" ref="AH176">IFERROR(INDEX(D175:D192, SMALL(IF(ISNUMBER(SEARCH("JV1",F175:F192)), ROW(F175:F192)-MIN(ROW(F175:F192))+1, ""), ROW() -174 )), "")</f>
        <v>19-45688</v>
      </c>
      <c r="AI176" s="13" t="str">
        <f t="array" ref="AI176">IFERROR(INDEX(E175:E192, SMALL(IF(ISNUMBER(SEARCH("JV1",F175:F192)), ROW(F175:F192)-MIN(ROW(F175:F192))+1, ""), ROW() -174 )), "")</f>
        <v>Luke Spear</v>
      </c>
      <c r="AJ176" s="13" t="str">
        <f t="array" ref="AJ176">IFERROR(INDEX(B175:B192, SMALL(IF(ISNUMBER(SEARCH("JV2",F175:F192)), ROW(F175:F192)-MIN(ROW(F175:F192))+1, ""), ROW() -174 )), "")</f>
        <v/>
      </c>
      <c r="AK176" s="13" t="str">
        <f t="array" ref="AK176">IFERROR(INDEX(C175:C192, SMALL(IF(ISNUMBER(SEARCH("JV2",F175:F192)), ROW(F175:F192)-MIN(ROW(F175:F192))+1, ""), ROW() -174 )), "")</f>
        <v/>
      </c>
      <c r="AL176" s="13" t="str">
        <f t="array" ref="AL176">IFERROR(INDEX(D175:D192, SMALL(IF(ISNUMBER(SEARCH("JV2",F175:F192)), ROW(F175:F192)-MIN(ROW(F175:F192))+1, ""), ROW() -174 )), "")</f>
        <v/>
      </c>
      <c r="AM176" s="13" t="str">
        <f t="array" ref="AM176">IFERROR(INDEX(E175:E192, SMALL(IF(ISNUMBER(SEARCH("JV2",F175:F192)), ROW(F175:F192)-MIN(ROW(F175:F192))+1, ""), ROW() -174 )), "")</f>
        <v/>
      </c>
    </row>
    <row r="177" spans="2:39" s="13" customFormat="1" ht="15" customHeight="1" x14ac:dyDescent="0.3">
      <c r="B177" s="21" t="s">
        <v>366</v>
      </c>
      <c r="C177" s="1"/>
      <c r="D177" s="22" t="s">
        <v>371</v>
      </c>
      <c r="E177" s="1" t="s">
        <v>372</v>
      </c>
      <c r="F177" s="23" t="s">
        <v>14</v>
      </c>
      <c r="G177" s="24"/>
      <c r="H177" s="25">
        <v>3742</v>
      </c>
      <c r="I177" s="24"/>
      <c r="J177" s="25" t="b">
        <v>0</v>
      </c>
      <c r="K177" s="19"/>
      <c r="L177" s="26"/>
      <c r="M177" s="27"/>
      <c r="AB177" s="13" t="str">
        <f t="array" ref="AB177">IFERROR(INDEX(B175:B192, SMALL(IF("V"=F175:F192, ROW(F175:F192)-MIN(ROW(F175:F192))+1, ""), ROW() -174 )), "")</f>
        <v>Siena Heights University</v>
      </c>
      <c r="AC177" s="13">
        <f t="array" ref="AC177">IFERROR(INDEX(C175:C192, SMALL(IF("V"=F175:F192, ROW(F175:F192)-MIN(ROW(F175:F192))+1, ""), ROW() -174 )), "")</f>
        <v>0</v>
      </c>
      <c r="AD177" s="13" t="str">
        <f t="array" ref="AD177">IFERROR(INDEX(D175:D192, SMALL(IF("V"=F175:F192, ROW(F175:F192)-MIN(ROW(F175:F192))+1, ""), ROW() -174 )), "")</f>
        <v>18-96200</v>
      </c>
      <c r="AE177" s="13" t="str">
        <f t="array" ref="AE177">IFERROR(INDEX(E175:E192, SMALL(IF("V"=F175:F192, ROW(F175:F192)-MIN(ROW(F175:F192))+1, ""), ROW() -174 )), "")</f>
        <v>Jack Sisco</v>
      </c>
      <c r="AF177" s="13" t="str">
        <f t="array" ref="AF177">IFERROR(INDEX(B175:B192, SMALL(IF(ISNUMBER(SEARCH("JV1",F175:F192)), ROW(F175:F192)-MIN(ROW(F175:F192))+1, ""), ROW() -174 )), "")</f>
        <v>Siena Heights University</v>
      </c>
      <c r="AG177" s="13">
        <f t="array" ref="AG177">IFERROR(INDEX(C175:C192, SMALL(IF(ISNUMBER(SEARCH("JV1",F175:F192)), ROW(F175:F192)-MIN(ROW(F175:F192))+1, ""), ROW() -174 )), "")</f>
        <v>0</v>
      </c>
      <c r="AH177" s="13" t="str">
        <f t="array" ref="AH177">IFERROR(INDEX(D175:D192, SMALL(IF(ISNUMBER(SEARCH("JV1",F175:F192)), ROW(F175:F192)-MIN(ROW(F175:F192))+1, ""), ROW() -174 )), "")</f>
        <v>20-23576</v>
      </c>
      <c r="AI177" s="13" t="str">
        <f t="array" ref="AI177">IFERROR(INDEX(E175:E192, SMALL(IF(ISNUMBER(SEARCH("JV1",F175:F192)), ROW(F175:F192)-MIN(ROW(F175:F192))+1, ""), ROW() -174 )), "")</f>
        <v>Nathan Ewing</v>
      </c>
      <c r="AJ177" s="13" t="str">
        <f t="array" ref="AJ177">IFERROR(INDEX(B175:B192, SMALL(IF(ISNUMBER(SEARCH("JV2",F175:F192)), ROW(F175:F192)-MIN(ROW(F175:F192))+1, ""), ROW() -174 )), "")</f>
        <v/>
      </c>
      <c r="AK177" s="13" t="str">
        <f t="array" ref="AK177">IFERROR(INDEX(C175:C192, SMALL(IF(ISNUMBER(SEARCH("JV2",F175:F192)), ROW(F175:F192)-MIN(ROW(F175:F192))+1, ""), ROW() -174 )), "")</f>
        <v/>
      </c>
      <c r="AL177" s="13" t="str">
        <f t="array" ref="AL177">IFERROR(INDEX(D175:D192, SMALL(IF(ISNUMBER(SEARCH("JV2",F175:F192)), ROW(F175:F192)-MIN(ROW(F175:F192))+1, ""), ROW() -174 )), "")</f>
        <v/>
      </c>
      <c r="AM177" s="13" t="str">
        <f t="array" ref="AM177">IFERROR(INDEX(E175:E192, SMALL(IF(ISNUMBER(SEARCH("JV2",F175:F192)), ROW(F175:F192)-MIN(ROW(F175:F192))+1, ""), ROW() -174 )), "")</f>
        <v/>
      </c>
    </row>
    <row r="178" spans="2:39" s="13" customFormat="1" ht="15" customHeight="1" x14ac:dyDescent="0.3">
      <c r="B178" s="21" t="s">
        <v>366</v>
      </c>
      <c r="C178" s="1"/>
      <c r="D178" s="22" t="s">
        <v>373</v>
      </c>
      <c r="E178" s="1" t="s">
        <v>374</v>
      </c>
      <c r="F178" s="23" t="s">
        <v>14</v>
      </c>
      <c r="G178" s="24"/>
      <c r="H178" s="25">
        <v>3742</v>
      </c>
      <c r="I178" s="24"/>
      <c r="J178" s="25" t="b">
        <v>0</v>
      </c>
      <c r="K178" s="19"/>
      <c r="L178" s="26"/>
      <c r="M178" s="27"/>
      <c r="AB178" s="13" t="str">
        <f t="array" ref="AB178">IFERROR(INDEX(B175:B192, SMALL(IF("V"=F175:F192, ROW(F175:F192)-MIN(ROW(F175:F192))+1, ""), ROW() -174 )), "")</f>
        <v>Siena Heights University</v>
      </c>
      <c r="AC178" s="13">
        <f t="array" ref="AC178">IFERROR(INDEX(C175:C192, SMALL(IF("V"=F175:F192, ROW(F175:F192)-MIN(ROW(F175:F192))+1, ""), ROW() -174 )), "")</f>
        <v>0</v>
      </c>
      <c r="AD178" s="13" t="str">
        <f t="array" ref="AD178">IFERROR(INDEX(D175:D192, SMALL(IF("V"=F175:F192, ROW(F175:F192)-MIN(ROW(F175:F192))+1, ""), ROW() -174 )), "")</f>
        <v>20-47209</v>
      </c>
      <c r="AE178" s="13" t="str">
        <f t="array" ref="AE178">IFERROR(INDEX(E175:E192, SMALL(IF("V"=F175:F192, ROW(F175:F192)-MIN(ROW(F175:F192))+1, ""), ROW() -174 )), "")</f>
        <v>Logan Cook</v>
      </c>
      <c r="AF178" s="13" t="str">
        <f t="array" ref="AF178">IFERROR(INDEX(B175:B192, SMALL(IF(ISNUMBER(SEARCH("JV1",F175:F192)), ROW(F175:F192)-MIN(ROW(F175:F192))+1, ""), ROW() -174 )), "")</f>
        <v>Siena Heights University</v>
      </c>
      <c r="AG178" s="13">
        <f t="array" ref="AG178">IFERROR(INDEX(C175:C192, SMALL(IF(ISNUMBER(SEARCH("JV1",F175:F192)), ROW(F175:F192)-MIN(ROW(F175:F192))+1, ""), ROW() -174 )), "")</f>
        <v>0</v>
      </c>
      <c r="AH178" s="13" t="str">
        <f t="array" ref="AH178">IFERROR(INDEX(D175:D192, SMALL(IF(ISNUMBER(SEARCH("JV1",F175:F192)), ROW(F175:F192)-MIN(ROW(F175:F192))+1, ""), ROW() -174 )), "")</f>
        <v>16-144451</v>
      </c>
      <c r="AI178" s="13" t="str">
        <f t="array" ref="AI178">IFERROR(INDEX(E175:E192, SMALL(IF(ISNUMBER(SEARCH("JV1",F175:F192)), ROW(F175:F192)-MIN(ROW(F175:F192))+1, ""), ROW() -174 )), "")</f>
        <v>Neal Perok</v>
      </c>
      <c r="AJ178" s="13" t="str">
        <f t="array" ref="AJ178">IFERROR(INDEX(B175:B192, SMALL(IF(ISNUMBER(SEARCH("JV2",F175:F192)), ROW(F175:F192)-MIN(ROW(F175:F192))+1, ""), ROW() -174 )), "")</f>
        <v/>
      </c>
      <c r="AK178" s="13" t="str">
        <f t="array" ref="AK178">IFERROR(INDEX(C175:C192, SMALL(IF(ISNUMBER(SEARCH("JV2",F175:F192)), ROW(F175:F192)-MIN(ROW(F175:F192))+1, ""), ROW() -174 )), "")</f>
        <v/>
      </c>
      <c r="AL178" s="13" t="str">
        <f t="array" ref="AL178">IFERROR(INDEX(D175:D192, SMALL(IF(ISNUMBER(SEARCH("JV2",F175:F192)), ROW(F175:F192)-MIN(ROW(F175:F192))+1, ""), ROW() -174 )), "")</f>
        <v/>
      </c>
      <c r="AM178" s="13" t="str">
        <f t="array" ref="AM178">IFERROR(INDEX(E175:E192, SMALL(IF(ISNUMBER(SEARCH("JV2",F175:F192)), ROW(F175:F192)-MIN(ROW(F175:F192))+1, ""), ROW() -174 )), "")</f>
        <v/>
      </c>
    </row>
    <row r="179" spans="2:39" s="13" customFormat="1" ht="15" customHeight="1" x14ac:dyDescent="0.3">
      <c r="B179" s="21" t="s">
        <v>366</v>
      </c>
      <c r="C179" s="1"/>
      <c r="D179" s="22" t="s">
        <v>375</v>
      </c>
      <c r="E179" s="1" t="s">
        <v>376</v>
      </c>
      <c r="F179" s="23" t="s">
        <v>30</v>
      </c>
      <c r="G179" s="24"/>
      <c r="H179" s="25">
        <v>3742</v>
      </c>
      <c r="I179" s="24"/>
      <c r="J179" s="25" t="b">
        <v>0</v>
      </c>
      <c r="K179" s="19"/>
      <c r="L179" s="26"/>
      <c r="M179" s="27"/>
      <c r="AB179" s="13" t="str">
        <f t="array" ref="AB179">IFERROR(INDEX(B175:B192, SMALL(IF("V"=F175:F192, ROW(F175:F192)-MIN(ROW(F175:F192))+1, ""), ROW() -174 )), "")</f>
        <v>Siena Heights University</v>
      </c>
      <c r="AC179" s="13">
        <f t="array" ref="AC179">IFERROR(INDEX(C175:C192, SMALL(IF("V"=F175:F192, ROW(F175:F192)-MIN(ROW(F175:F192))+1, ""), ROW() -174 )), "")</f>
        <v>0</v>
      </c>
      <c r="AD179" s="13" t="str">
        <f t="array" ref="AD179">IFERROR(INDEX(D175:D192, SMALL(IF("V"=F175:F192, ROW(F175:F192)-MIN(ROW(F175:F192))+1, ""), ROW() -174 )), "")</f>
        <v>11-79415</v>
      </c>
      <c r="AE179" s="13" t="str">
        <f t="array" ref="AE179">IFERROR(INDEX(E175:E192, SMALL(IF("V"=F175:F192, ROW(F175:F192)-MIN(ROW(F175:F192))+1, ""), ROW() -174 )), "")</f>
        <v>Noah Tafanelli</v>
      </c>
      <c r="AF179" s="13" t="str">
        <f t="array" ref="AF179">IFERROR(INDEX(B175:B192, SMALL(IF(ISNUMBER(SEARCH("JV1",F175:F192)), ROW(F175:F192)-MIN(ROW(F175:F192))+1, ""), ROW() -174 )), "")</f>
        <v>Siena Heights University</v>
      </c>
      <c r="AG179" s="13">
        <f t="array" ref="AG179">IFERROR(INDEX(C175:C192, SMALL(IF(ISNUMBER(SEARCH("JV1",F175:F192)), ROW(F175:F192)-MIN(ROW(F175:F192))+1, ""), ROW() -174 )), "")</f>
        <v>0</v>
      </c>
      <c r="AH179" s="13" t="str">
        <f t="array" ref="AH179">IFERROR(INDEX(D175:D192, SMALL(IF(ISNUMBER(SEARCH("JV1",F175:F192)), ROW(F175:F192)-MIN(ROW(F175:F192))+1, ""), ROW() -174 )), "")</f>
        <v>11-555142</v>
      </c>
      <c r="AI179" s="13" t="str">
        <f t="array" ref="AI179">IFERROR(INDEX(E175:E192, SMALL(IF(ISNUMBER(SEARCH("JV1",F175:F192)), ROW(F175:F192)-MIN(ROW(F175:F192))+1, ""), ROW() -174 )), "")</f>
        <v>Pablo Gomez</v>
      </c>
      <c r="AJ179" s="13" t="str">
        <f t="array" ref="AJ179">IFERROR(INDEX(B175:B192, SMALL(IF(ISNUMBER(SEARCH("JV2",F175:F192)), ROW(F175:F192)-MIN(ROW(F175:F192))+1, ""), ROW() -174 )), "")</f>
        <v/>
      </c>
      <c r="AK179" s="13" t="str">
        <f t="array" ref="AK179">IFERROR(INDEX(C175:C192, SMALL(IF(ISNUMBER(SEARCH("JV2",F175:F192)), ROW(F175:F192)-MIN(ROW(F175:F192))+1, ""), ROW() -174 )), "")</f>
        <v/>
      </c>
      <c r="AL179" s="13" t="str">
        <f t="array" ref="AL179">IFERROR(INDEX(D175:D192, SMALL(IF(ISNUMBER(SEARCH("JV2",F175:F192)), ROW(F175:F192)-MIN(ROW(F175:F192))+1, ""), ROW() -174 )), "")</f>
        <v/>
      </c>
      <c r="AM179" s="13" t="str">
        <f t="array" ref="AM179">IFERROR(INDEX(E175:E192, SMALL(IF(ISNUMBER(SEARCH("JV2",F175:F192)), ROW(F175:F192)-MIN(ROW(F175:F192))+1, ""), ROW() -174 )), "")</f>
        <v/>
      </c>
    </row>
    <row r="180" spans="2:39" s="13" customFormat="1" ht="15" customHeight="1" x14ac:dyDescent="0.3">
      <c r="B180" s="21" t="s">
        <v>366</v>
      </c>
      <c r="C180" s="1"/>
      <c r="D180" s="22" t="s">
        <v>377</v>
      </c>
      <c r="E180" s="1" t="s">
        <v>378</v>
      </c>
      <c r="F180" s="23" t="s">
        <v>17</v>
      </c>
      <c r="G180" s="24"/>
      <c r="H180" s="25">
        <v>3742</v>
      </c>
      <c r="I180" s="24"/>
      <c r="J180" s="25" t="b">
        <v>0</v>
      </c>
      <c r="K180" s="19"/>
      <c r="L180" s="26"/>
      <c r="M180" s="27"/>
      <c r="AB180" s="13" t="str">
        <f t="array" ref="AB180">IFERROR(INDEX(B175:B192, SMALL(IF("V"=F175:F192, ROW(F175:F192)-MIN(ROW(F175:F192))+1, ""), ROW() -174 )), "")</f>
        <v>Siena Heights University</v>
      </c>
      <c r="AC180" s="13">
        <f t="array" ref="AC180">IFERROR(INDEX(C175:C192, SMALL(IF("V"=F175:F192, ROW(F175:F192)-MIN(ROW(F175:F192))+1, ""), ROW() -174 )), "")</f>
        <v>0</v>
      </c>
      <c r="AD180" s="13" t="str">
        <f t="array" ref="AD180">IFERROR(INDEX(D175:D192, SMALL(IF("V"=F175:F192, ROW(F175:F192)-MIN(ROW(F175:F192))+1, ""), ROW() -174 )), "")</f>
        <v>11-545488</v>
      </c>
      <c r="AE180" s="13" t="str">
        <f t="array" ref="AE180">IFERROR(INDEX(E175:E192, SMALL(IF("V"=F175:F192, ROW(F175:F192)-MIN(ROW(F175:F192))+1, ""), ROW() -174 )), "")</f>
        <v>Paul Scheuher</v>
      </c>
      <c r="AF180" s="13" t="str">
        <f t="array" ref="AF180">IFERROR(INDEX(B175:B192, SMALL(IF(ISNUMBER(SEARCH("JV1",F175:F192)), ROW(F175:F192)-MIN(ROW(F175:F192))+1, ""), ROW() -174 )), "")</f>
        <v>Siena Heights University</v>
      </c>
      <c r="AG180" s="13">
        <f t="array" ref="AG180">IFERROR(INDEX(C175:C192, SMALL(IF(ISNUMBER(SEARCH("JV1",F175:F192)), ROW(F175:F192)-MIN(ROW(F175:F192))+1, ""), ROW() -174 )), "")</f>
        <v>0</v>
      </c>
      <c r="AH180" s="13" t="str">
        <f t="array" ref="AH180">IFERROR(INDEX(D175:D192, SMALL(IF(ISNUMBER(SEARCH("JV1",F175:F192)), ROW(F175:F192)-MIN(ROW(F175:F192))+1, ""), ROW() -174 )), "")</f>
        <v>18-7434</v>
      </c>
      <c r="AI180" s="13" t="str">
        <f t="array" ref="AI180">IFERROR(INDEX(E175:E192, SMALL(IF(ISNUMBER(SEARCH("JV1",F175:F192)), ROW(F175:F192)-MIN(ROW(F175:F192))+1, ""), ROW() -174 )), "")</f>
        <v>Philip Starr</v>
      </c>
      <c r="AJ180" s="13" t="str">
        <f t="array" ref="AJ180">IFERROR(INDEX(B175:B192, SMALL(IF(ISNUMBER(SEARCH("JV2",F175:F192)), ROW(F175:F192)-MIN(ROW(F175:F192))+1, ""), ROW() -174 )), "")</f>
        <v/>
      </c>
      <c r="AK180" s="13" t="str">
        <f t="array" ref="AK180">IFERROR(INDEX(C175:C192, SMALL(IF(ISNUMBER(SEARCH("JV2",F175:F192)), ROW(F175:F192)-MIN(ROW(F175:F192))+1, ""), ROW() -174 )), "")</f>
        <v/>
      </c>
      <c r="AL180" s="13" t="str">
        <f t="array" ref="AL180">IFERROR(INDEX(D175:D192, SMALL(IF(ISNUMBER(SEARCH("JV2",F175:F192)), ROW(F175:F192)-MIN(ROW(F175:F192))+1, ""), ROW() -174 )), "")</f>
        <v/>
      </c>
      <c r="AM180" s="13" t="str">
        <f t="array" ref="AM180">IFERROR(INDEX(E175:E192, SMALL(IF(ISNUMBER(SEARCH("JV2",F175:F192)), ROW(F175:F192)-MIN(ROW(F175:F192))+1, ""), ROW() -174 )), "")</f>
        <v/>
      </c>
    </row>
    <row r="181" spans="2:39" s="13" customFormat="1" ht="15" customHeight="1" x14ac:dyDescent="0.3">
      <c r="B181" s="21" t="s">
        <v>366</v>
      </c>
      <c r="C181" s="1"/>
      <c r="D181" s="22" t="s">
        <v>379</v>
      </c>
      <c r="E181" s="1" t="s">
        <v>380</v>
      </c>
      <c r="F181" s="23" t="s">
        <v>14</v>
      </c>
      <c r="G181" s="24"/>
      <c r="H181" s="25">
        <v>3742</v>
      </c>
      <c r="I181" s="24"/>
      <c r="J181" s="25" t="b">
        <v>0</v>
      </c>
      <c r="K181" s="19"/>
      <c r="L181" s="26"/>
      <c r="M181" s="27"/>
      <c r="AB181" s="13" t="str">
        <f t="array" ref="AB181">IFERROR(INDEX(B175:B192, SMALL(IF("V"=F175:F192, ROW(F175:F192)-MIN(ROW(F175:F192))+1, ""), ROW() -174 )), "")</f>
        <v>Siena Heights University</v>
      </c>
      <c r="AC181" s="13">
        <f t="array" ref="AC181">IFERROR(INDEX(C175:C192, SMALL(IF("V"=F175:F192, ROW(F175:F192)-MIN(ROW(F175:F192))+1, ""), ROW() -174 )), "")</f>
        <v>0</v>
      </c>
      <c r="AD181" s="13" t="str">
        <f t="array" ref="AD181">IFERROR(INDEX(D175:D192, SMALL(IF("V"=F175:F192, ROW(F175:F192)-MIN(ROW(F175:F192))+1, ""), ROW() -174 )), "")</f>
        <v>17-3177</v>
      </c>
      <c r="AE181" s="13" t="str">
        <f t="array" ref="AE181">IFERROR(INDEX(E175:E192, SMALL(IF("V"=F175:F192, ROW(F175:F192)-MIN(ROW(F175:F192))+1, ""), ROW() -174 )), "")</f>
        <v>Robert Burcar</v>
      </c>
      <c r="AF181" s="13" t="str">
        <f t="array" ref="AF181">IFERROR(INDEX(B175:B192, SMALL(IF(ISNUMBER(SEARCH("JV1",F175:F192)), ROW(F175:F192)-MIN(ROW(F175:F192))+1, ""), ROW() -174 )), "")</f>
        <v>Siena Heights University</v>
      </c>
      <c r="AG181" s="13">
        <f t="array" ref="AG181">IFERROR(INDEX(C175:C192, SMALL(IF(ISNUMBER(SEARCH("JV1",F175:F192)), ROW(F175:F192)-MIN(ROW(F175:F192))+1, ""), ROW() -174 )), "")</f>
        <v>0</v>
      </c>
      <c r="AH181" s="13" t="str">
        <f t="array" ref="AH181">IFERROR(INDEX(D175:D192, SMALL(IF(ISNUMBER(SEARCH("JV1",F175:F192)), ROW(F175:F192)-MIN(ROW(F175:F192))+1, ""), ROW() -174 )), "")</f>
        <v>20-48195</v>
      </c>
      <c r="AI181" s="13" t="str">
        <f t="array" ref="AI181">IFERROR(INDEX(E175:E192, SMALL(IF(ISNUMBER(SEARCH("JV1",F175:F192)), ROW(F175:F192)-MIN(ROW(F175:F192))+1, ""), ROW() -174 )), "")</f>
        <v>Sam Greuling</v>
      </c>
      <c r="AJ181" s="13" t="str">
        <f t="array" ref="AJ181">IFERROR(INDEX(B175:B192, SMALL(IF(ISNUMBER(SEARCH("JV2",F175:F192)), ROW(F175:F192)-MIN(ROW(F175:F192))+1, ""), ROW() -174 )), "")</f>
        <v/>
      </c>
      <c r="AK181" s="13" t="str">
        <f t="array" ref="AK181">IFERROR(INDEX(C175:C192, SMALL(IF(ISNUMBER(SEARCH("JV2",F175:F192)), ROW(F175:F192)-MIN(ROW(F175:F192))+1, ""), ROW() -174 )), "")</f>
        <v/>
      </c>
      <c r="AL181" s="13" t="str">
        <f t="array" ref="AL181">IFERROR(INDEX(D175:D192, SMALL(IF(ISNUMBER(SEARCH("JV2",F175:F192)), ROW(F175:F192)-MIN(ROW(F175:F192))+1, ""), ROW() -174 )), "")</f>
        <v/>
      </c>
      <c r="AM181" s="13" t="str">
        <f t="array" ref="AM181">IFERROR(INDEX(E175:E192, SMALL(IF(ISNUMBER(SEARCH("JV2",F175:F192)), ROW(F175:F192)-MIN(ROW(F175:F192))+1, ""), ROW() -174 )), "")</f>
        <v/>
      </c>
    </row>
    <row r="182" spans="2:39" s="13" customFormat="1" ht="15" customHeight="1" x14ac:dyDescent="0.3">
      <c r="B182" s="21" t="s">
        <v>366</v>
      </c>
      <c r="C182" s="1"/>
      <c r="D182" s="22" t="s">
        <v>381</v>
      </c>
      <c r="E182" s="1" t="s">
        <v>382</v>
      </c>
      <c r="F182" s="23" t="s">
        <v>17</v>
      </c>
      <c r="G182" s="24"/>
      <c r="H182" s="25">
        <v>3742</v>
      </c>
      <c r="I182" s="24"/>
      <c r="J182" s="25" t="b">
        <v>0</v>
      </c>
      <c r="K182" s="19"/>
      <c r="L182" s="26"/>
      <c r="M182" s="27"/>
      <c r="AB182" s="13" t="str">
        <f t="array" ref="AB182">IFERROR(INDEX(B175:B192, SMALL(IF("V"=F175:F192, ROW(F175:F192)-MIN(ROW(F175:F192))+1, ""), ROW() -174 )), "")</f>
        <v>Siena Heights University</v>
      </c>
      <c r="AC182" s="13">
        <f t="array" ref="AC182">IFERROR(INDEX(C175:C192, SMALL(IF("V"=F175:F192, ROW(F175:F192)-MIN(ROW(F175:F192))+1, ""), ROW() -174 )), "")</f>
        <v>0</v>
      </c>
      <c r="AD182" s="13" t="str">
        <f t="array" ref="AD182">IFERROR(INDEX(D175:D192, SMALL(IF("V"=F175:F192, ROW(F175:F192)-MIN(ROW(F175:F192))+1, ""), ROW() -174 )), "")</f>
        <v>11-251803</v>
      </c>
      <c r="AE182" s="13" t="str">
        <f t="array" ref="AE182">IFERROR(INDEX(E175:E192, SMALL(IF("V"=F175:F192, ROW(F175:F192)-MIN(ROW(F175:F192))+1, ""), ROW() -174 )), "")</f>
        <v>Sean Fitzgibbon</v>
      </c>
      <c r="AF182" s="13" t="str">
        <f t="array" ref="AF182">IFERROR(INDEX(B175:B192, SMALL(IF(ISNUMBER(SEARCH("JV1",F175:F192)), ROW(F175:F192)-MIN(ROW(F175:F192))+1, ""), ROW() -174 )), "")</f>
        <v>Siena Heights University</v>
      </c>
      <c r="AG182" s="13">
        <f t="array" ref="AG182">IFERROR(INDEX(C175:C192, SMALL(IF(ISNUMBER(SEARCH("JV1",F175:F192)), ROW(F175:F192)-MIN(ROW(F175:F192))+1, ""), ROW() -174 )), "")</f>
        <v>0</v>
      </c>
      <c r="AH182" s="13" t="str">
        <f t="array" ref="AH182">IFERROR(INDEX(D175:D192, SMALL(IF(ISNUMBER(SEARCH("JV1",F175:F192)), ROW(F175:F192)-MIN(ROW(F175:F192))+1, ""), ROW() -174 )), "")</f>
        <v>17-85211</v>
      </c>
      <c r="AI182" s="13" t="str">
        <f t="array" ref="AI182">IFERROR(INDEX(E175:E192, SMALL(IF(ISNUMBER(SEARCH("JV1",F175:F192)), ROW(F175:F192)-MIN(ROW(F175:F192))+1, ""), ROW() -174 )), "")</f>
        <v>Tim Polidor</v>
      </c>
      <c r="AJ182" s="13" t="str">
        <f t="array" ref="AJ182">IFERROR(INDEX(B175:B192, SMALL(IF(ISNUMBER(SEARCH("JV2",F175:F192)), ROW(F175:F192)-MIN(ROW(F175:F192))+1, ""), ROW() -174 )), "")</f>
        <v/>
      </c>
      <c r="AK182" s="13" t="str">
        <f t="array" ref="AK182">IFERROR(INDEX(C175:C192, SMALL(IF(ISNUMBER(SEARCH("JV2",F175:F192)), ROW(F175:F192)-MIN(ROW(F175:F192))+1, ""), ROW() -174 )), "")</f>
        <v/>
      </c>
      <c r="AL182" s="13" t="str">
        <f t="array" ref="AL182">IFERROR(INDEX(D175:D192, SMALL(IF(ISNUMBER(SEARCH("JV2",F175:F192)), ROW(F175:F192)-MIN(ROW(F175:F192))+1, ""), ROW() -174 )), "")</f>
        <v/>
      </c>
      <c r="AM182" s="13" t="str">
        <f t="array" ref="AM182">IFERROR(INDEX(E175:E192, SMALL(IF(ISNUMBER(SEARCH("JV2",F175:F192)), ROW(F175:F192)-MIN(ROW(F175:F192))+1, ""), ROW() -174 )), "")</f>
        <v/>
      </c>
    </row>
    <row r="183" spans="2:39" s="13" customFormat="1" ht="15" customHeight="1" x14ac:dyDescent="0.3">
      <c r="B183" s="21" t="s">
        <v>366</v>
      </c>
      <c r="C183" s="1"/>
      <c r="D183" s="22" t="s">
        <v>383</v>
      </c>
      <c r="E183" s="1" t="s">
        <v>384</v>
      </c>
      <c r="F183" s="23" t="s">
        <v>17</v>
      </c>
      <c r="G183" s="24"/>
      <c r="H183" s="25">
        <v>3742</v>
      </c>
      <c r="I183" s="24"/>
      <c r="J183" s="25" t="b">
        <v>0</v>
      </c>
      <c r="K183" s="19"/>
      <c r="L183" s="26"/>
      <c r="M183" s="27"/>
    </row>
    <row r="184" spans="2:39" s="13" customFormat="1" ht="15" customHeight="1" x14ac:dyDescent="0.3">
      <c r="B184" s="21" t="s">
        <v>366</v>
      </c>
      <c r="C184" s="1"/>
      <c r="D184" s="22" t="s">
        <v>385</v>
      </c>
      <c r="E184" s="1" t="s">
        <v>386</v>
      </c>
      <c r="F184" s="23" t="s">
        <v>17</v>
      </c>
      <c r="G184" s="24"/>
      <c r="H184" s="25">
        <v>3742</v>
      </c>
      <c r="I184" s="24"/>
      <c r="J184" s="25" t="b">
        <v>0</v>
      </c>
      <c r="K184" s="19"/>
      <c r="L184" s="26"/>
      <c r="M184" s="27"/>
    </row>
    <row r="185" spans="2:39" s="13" customFormat="1" ht="15" customHeight="1" x14ac:dyDescent="0.3">
      <c r="B185" s="21" t="s">
        <v>366</v>
      </c>
      <c r="C185" s="1"/>
      <c r="D185" s="22" t="s">
        <v>387</v>
      </c>
      <c r="E185" s="1" t="s">
        <v>388</v>
      </c>
      <c r="F185" s="23" t="s">
        <v>14</v>
      </c>
      <c r="G185" s="24"/>
      <c r="H185" s="25">
        <v>3742</v>
      </c>
      <c r="I185" s="24"/>
      <c r="J185" s="25" t="b">
        <v>0</v>
      </c>
      <c r="K185" s="19"/>
      <c r="L185" s="26"/>
      <c r="M185" s="27"/>
    </row>
    <row r="186" spans="2:39" s="13" customFormat="1" ht="15" customHeight="1" x14ac:dyDescent="0.3">
      <c r="B186" s="21" t="s">
        <v>366</v>
      </c>
      <c r="C186" s="1"/>
      <c r="D186" s="22" t="s">
        <v>389</v>
      </c>
      <c r="E186" s="1" t="s">
        <v>390</v>
      </c>
      <c r="F186" s="23" t="s">
        <v>17</v>
      </c>
      <c r="G186" s="24"/>
      <c r="H186" s="25">
        <v>3742</v>
      </c>
      <c r="I186" s="24"/>
      <c r="J186" s="25" t="b">
        <v>0</v>
      </c>
      <c r="K186" s="19"/>
      <c r="L186" s="26"/>
      <c r="M186" s="27"/>
    </row>
    <row r="187" spans="2:39" s="13" customFormat="1" ht="15" customHeight="1" x14ac:dyDescent="0.3">
      <c r="B187" s="21" t="s">
        <v>366</v>
      </c>
      <c r="C187" s="1"/>
      <c r="D187" s="22" t="s">
        <v>391</v>
      </c>
      <c r="E187" s="1" t="s">
        <v>392</v>
      </c>
      <c r="F187" s="23" t="s">
        <v>14</v>
      </c>
      <c r="G187" s="24"/>
      <c r="H187" s="25">
        <v>3742</v>
      </c>
      <c r="I187" s="24"/>
      <c r="J187" s="25" t="b">
        <v>0</v>
      </c>
      <c r="K187" s="19"/>
      <c r="L187" s="26"/>
      <c r="M187" s="27"/>
    </row>
    <row r="188" spans="2:39" s="13" customFormat="1" ht="15" customHeight="1" x14ac:dyDescent="0.3">
      <c r="B188" s="21" t="s">
        <v>366</v>
      </c>
      <c r="C188" s="1"/>
      <c r="D188" s="22" t="s">
        <v>393</v>
      </c>
      <c r="E188" s="1" t="s">
        <v>394</v>
      </c>
      <c r="F188" s="23" t="s">
        <v>17</v>
      </c>
      <c r="G188" s="24"/>
      <c r="H188" s="25">
        <v>3742</v>
      </c>
      <c r="I188" s="24"/>
      <c r="J188" s="25" t="b">
        <v>0</v>
      </c>
      <c r="K188" s="19"/>
      <c r="L188" s="26"/>
      <c r="M188" s="27"/>
    </row>
    <row r="189" spans="2:39" s="13" customFormat="1" ht="15" customHeight="1" x14ac:dyDescent="0.3">
      <c r="B189" s="21" t="s">
        <v>366</v>
      </c>
      <c r="C189" s="1"/>
      <c r="D189" s="22" t="s">
        <v>395</v>
      </c>
      <c r="E189" s="1" t="s">
        <v>396</v>
      </c>
      <c r="F189" s="23" t="s">
        <v>14</v>
      </c>
      <c r="G189" s="24"/>
      <c r="H189" s="25">
        <v>3742</v>
      </c>
      <c r="I189" s="24"/>
      <c r="J189" s="25" t="b">
        <v>0</v>
      </c>
      <c r="K189" s="19"/>
      <c r="L189" s="26"/>
      <c r="M189" s="27"/>
    </row>
    <row r="190" spans="2:39" s="13" customFormat="1" ht="15" customHeight="1" x14ac:dyDescent="0.3">
      <c r="B190" s="21" t="s">
        <v>366</v>
      </c>
      <c r="C190" s="1"/>
      <c r="D190" s="22" t="s">
        <v>397</v>
      </c>
      <c r="E190" s="1" t="s">
        <v>398</v>
      </c>
      <c r="F190" s="23" t="s">
        <v>17</v>
      </c>
      <c r="G190" s="24"/>
      <c r="H190" s="25">
        <v>3742</v>
      </c>
      <c r="I190" s="24"/>
      <c r="J190" s="25" t="b">
        <v>0</v>
      </c>
      <c r="K190" s="19"/>
      <c r="L190" s="26"/>
      <c r="M190" s="27"/>
    </row>
    <row r="191" spans="2:39" s="13" customFormat="1" ht="15" customHeight="1" x14ac:dyDescent="0.3">
      <c r="B191" s="21" t="s">
        <v>366</v>
      </c>
      <c r="C191" s="1"/>
      <c r="D191" s="22" t="s">
        <v>399</v>
      </c>
      <c r="E191" s="1" t="s">
        <v>400</v>
      </c>
      <c r="F191" s="23" t="s">
        <v>14</v>
      </c>
      <c r="G191" s="24"/>
      <c r="H191" s="25">
        <v>3742</v>
      </c>
      <c r="I191" s="24"/>
      <c r="J191" s="25" t="b">
        <v>0</v>
      </c>
      <c r="K191" s="19"/>
      <c r="L191" s="26"/>
      <c r="M191" s="27"/>
    </row>
    <row r="192" spans="2:39" s="13" customFormat="1" ht="15" customHeight="1" x14ac:dyDescent="0.3">
      <c r="B192" s="21" t="s">
        <v>366</v>
      </c>
      <c r="C192" s="1"/>
      <c r="D192" s="22" t="s">
        <v>401</v>
      </c>
      <c r="E192" s="1" t="s">
        <v>402</v>
      </c>
      <c r="F192" s="23" t="s">
        <v>17</v>
      </c>
      <c r="G192" s="24"/>
      <c r="H192" s="25">
        <v>3742</v>
      </c>
      <c r="I192" s="24"/>
      <c r="J192" s="25" t="b">
        <v>0</v>
      </c>
      <c r="K192" s="19"/>
      <c r="L192" s="26"/>
      <c r="M192" s="27"/>
    </row>
    <row r="193" spans="2:13" s="13" customFormat="1" ht="15" customHeight="1" x14ac:dyDescent="0.3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 x14ac:dyDescent="0.3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 x14ac:dyDescent="0.3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 x14ac:dyDescent="0.3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 x14ac:dyDescent="0.3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 x14ac:dyDescent="0.3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 x14ac:dyDescent="0.3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 x14ac:dyDescent="0.3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 x14ac:dyDescent="0.3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 x14ac:dyDescent="0.3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 x14ac:dyDescent="0.3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 x14ac:dyDescent="0.3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 x14ac:dyDescent="0.3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 x14ac:dyDescent="0.3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 x14ac:dyDescent="0.3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 x14ac:dyDescent="0.3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 x14ac:dyDescent="0.3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 x14ac:dyDescent="0.3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 x14ac:dyDescent="0.3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 x14ac:dyDescent="0.3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 x14ac:dyDescent="0.3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 x14ac:dyDescent="0.3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 x14ac:dyDescent="0.3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 x14ac:dyDescent="0.3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 x14ac:dyDescent="0.3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 x14ac:dyDescent="0.3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 x14ac:dyDescent="0.3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 x14ac:dyDescent="0.3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 x14ac:dyDescent="0.3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 x14ac:dyDescent="0.3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 x14ac:dyDescent="0.3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 x14ac:dyDescent="0.3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 x14ac:dyDescent="0.3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3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3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3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3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3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3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3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3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3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3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3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3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3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3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3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3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3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3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3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3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3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3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3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3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3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3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3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3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3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3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3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3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3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3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3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3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3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3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3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3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3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3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3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3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3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3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3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3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="70" zoomScaleNormal="7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E13" sqref="E13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704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669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670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A4" s="4" t="s">
        <v>714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403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0" customFormat="1" ht="13.95" customHeight="1" x14ac:dyDescent="0.25">
      <c r="B10" s="21"/>
      <c r="C10" s="21"/>
      <c r="D10" s="62"/>
      <c r="E10" s="62"/>
      <c r="F10" s="62"/>
      <c r="G10" s="69"/>
      <c r="H10" s="19" t="s">
        <v>671</v>
      </c>
      <c r="I10" s="19" t="s">
        <v>671</v>
      </c>
      <c r="J10" s="19" t="s">
        <v>671</v>
      </c>
      <c r="K10" s="19" t="s">
        <v>671</v>
      </c>
      <c r="L10" s="19" t="s">
        <v>671</v>
      </c>
      <c r="M10" s="19" t="s">
        <v>671</v>
      </c>
      <c r="N10" s="19" t="s">
        <v>671</v>
      </c>
      <c r="O10" s="19" t="s">
        <v>671</v>
      </c>
      <c r="P10" s="19" t="s">
        <v>671</v>
      </c>
      <c r="Q10" s="19" t="s">
        <v>671</v>
      </c>
      <c r="R10" s="19" t="s">
        <v>671</v>
      </c>
      <c r="S10" s="19" t="s">
        <v>671</v>
      </c>
      <c r="T10" s="19" t="s">
        <v>671</v>
      </c>
      <c r="U10" s="19" t="s">
        <v>671</v>
      </c>
      <c r="V10" s="19" t="s">
        <v>671</v>
      </c>
      <c r="W10" s="19" t="s">
        <v>671</v>
      </c>
      <c r="X10" s="19" t="s">
        <v>30</v>
      </c>
      <c r="Y10" s="19" t="s">
        <v>672</v>
      </c>
      <c r="Z10" s="19" t="s">
        <v>673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5" customHeight="1" x14ac:dyDescent="0.25">
      <c r="B11" s="19" t="s">
        <v>674</v>
      </c>
      <c r="C11" s="19" t="s">
        <v>24</v>
      </c>
      <c r="D11" s="19" t="s">
        <v>25</v>
      </c>
      <c r="E11" s="19" t="s">
        <v>675</v>
      </c>
      <c r="F11" s="19" t="s">
        <v>705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677</v>
      </c>
      <c r="Y11" s="19" t="s">
        <v>675</v>
      </c>
      <c r="Z11" s="19" t="s">
        <v>678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Roster_Selection_Women!AF32&amp;" " &amp; "JV1 "</f>
        <v xml:space="preserve">Concordia University JV1 </v>
      </c>
      <c r="C12" s="64" t="str">
        <f>Roster_Selection_Women!AH32</f>
        <v>11-294037</v>
      </c>
      <c r="D12" s="64" t="str">
        <f>Roster_Selection_Women!AI32</f>
        <v>Arielle Oakley</v>
      </c>
      <c r="E12" s="65"/>
      <c r="F12" s="1" t="str">
        <f>IF(ISERROR(Individual_Scores_Women_JV!E12), " ", IF(Individual_Scores_Women_JV!E12 = "Yes", "Yes", "  "))</f>
        <v xml:space="preserve">  </v>
      </c>
      <c r="G12" s="24" t="s">
        <v>672</v>
      </c>
      <c r="H12" s="44">
        <v>190</v>
      </c>
      <c r="I12" s="44">
        <v>242</v>
      </c>
      <c r="J12" s="44">
        <v>178</v>
      </c>
      <c r="K12" s="44">
        <v>181</v>
      </c>
      <c r="L12" s="44">
        <v>180</v>
      </c>
      <c r="M12" s="44">
        <v>202</v>
      </c>
      <c r="N12" s="44">
        <v>184</v>
      </c>
      <c r="O12" s="44">
        <v>223</v>
      </c>
      <c r="P12" s="44">
        <v>203</v>
      </c>
      <c r="Q12" s="44">
        <v>151</v>
      </c>
      <c r="R12" s="44">
        <v>203</v>
      </c>
      <c r="S12" s="44">
        <v>145</v>
      </c>
      <c r="T12" s="44">
        <v>143</v>
      </c>
      <c r="U12" s="44">
        <v>183</v>
      </c>
      <c r="V12" s="44">
        <v>167</v>
      </c>
      <c r="W12" s="44">
        <v>153</v>
      </c>
      <c r="X12" s="19">
        <f>SUM(H12:W12)</f>
        <v>2928</v>
      </c>
      <c r="Y12" s="19">
        <f>COUNTIF(H12:W12, "&gt;0" )</f>
        <v>16</v>
      </c>
      <c r="Z12" s="19">
        <f>X12/Y12</f>
        <v>183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Roster_Selection_Women!AF33&amp;" " &amp; "JV1 "</f>
        <v xml:space="preserve">Concordia University JV1 </v>
      </c>
      <c r="C13" s="64" t="str">
        <f>Roster_Selection_Women!AH33</f>
        <v>20-29068</v>
      </c>
      <c r="D13" s="64" t="str">
        <f>Roster_Selection_Women!AI33</f>
        <v>Ashley Kreger</v>
      </c>
      <c r="E13" s="65"/>
      <c r="F13" s="1" t="str">
        <f>IF(ISERROR(Individual_Scores_Women_JV!E13), " ", IF(Individual_Scores_Women_JV!E13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Roster_Selection_Women!AF34&amp;" " &amp; "JV1 "</f>
        <v xml:space="preserve">Concordia University JV1 </v>
      </c>
      <c r="C14" s="64" t="str">
        <f>Roster_Selection_Women!AH34</f>
        <v>11-252184</v>
      </c>
      <c r="D14" s="64" t="str">
        <f>Roster_Selection_Women!AI34</f>
        <v>Bailey VanMeter</v>
      </c>
      <c r="E14" s="65"/>
      <c r="F14" s="1" t="str">
        <f>IF(ISERROR(Individual_Scores_Women_JV!E14), " ", IF(Individual_Scores_Women_JV!E14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Roster_Selection_Women!AF35&amp;" " &amp; "JV1 "</f>
        <v xml:space="preserve">Concordia University JV1 </v>
      </c>
      <c r="C15" s="64" t="str">
        <f>Roster_Selection_Women!AH35</f>
        <v>11-378899</v>
      </c>
      <c r="D15" s="64" t="str">
        <f>Roster_Selection_Women!AI35</f>
        <v>Emily Morris</v>
      </c>
      <c r="E15" s="65"/>
      <c r="F15" s="1" t="str">
        <f>IF(ISERROR(Individual_Scores_Women_JV!E15), " ", IF(Individual_Scores_Women_JV!E15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Roster_Selection_Women!AF36&amp;" " &amp; "JV1 "</f>
        <v xml:space="preserve">Concordia University JV1 </v>
      </c>
      <c r="C16" s="64" t="str">
        <f>Roster_Selection_Women!AH36</f>
        <v>11-307144</v>
      </c>
      <c r="D16" s="64" t="str">
        <f>Roster_Selection_Women!AI36</f>
        <v>Mackenzie Morgan</v>
      </c>
      <c r="E16" s="65"/>
      <c r="F16" s="1" t="str">
        <f>IF(ISERROR(Individual_Scores_Women_JV!E16), " ", IF(Individual_Scores_Women_JV!E16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Roster_Selection_Women!AF37&amp;" " &amp; "JV1 "</f>
        <v xml:space="preserve">Concordia University JV1 </v>
      </c>
      <c r="C17" s="64" t="str">
        <f>Roster_Selection_Women!AH37</f>
        <v>16-55300</v>
      </c>
      <c r="D17" s="64" t="str">
        <f>Roster_Selection_Women!AI37</f>
        <v>Sydney Stocks</v>
      </c>
      <c r="E17" s="65"/>
      <c r="F17" s="1" t="str">
        <f>IF(ISERROR(Individual_Scores_Women_JV!E17), " ", IF(Individual_Scores_Women_JV!E17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Roster_Selection_Women!AF38&amp;" " &amp; "JV1 "</f>
        <v xml:space="preserve"> JV1 </v>
      </c>
      <c r="C18" s="64" t="str">
        <f>Roster_Selection_Women!AH38</f>
        <v/>
      </c>
      <c r="D18" s="64" t="str">
        <f>Roster_Selection_Women!AI38</f>
        <v/>
      </c>
      <c r="E18" s="65"/>
      <c r="F18" s="1" t="str">
        <f>IF(ISERROR(Individual_Scores_Women_JV!E18), " ", IF(Individual_Scores_Women_JV!E18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Roster_Selection_Women!AF39&amp;" " &amp; "JV1 "</f>
        <v xml:space="preserve"> JV1 </v>
      </c>
      <c r="C19" s="64" t="str">
        <f>Roster_Selection_Women!AH39</f>
        <v/>
      </c>
      <c r="D19" s="64" t="str">
        <f>Roster_Selection_Women!AI39</f>
        <v/>
      </c>
      <c r="E19" s="65"/>
      <c r="F19" s="1" t="str">
        <f>IF(ISERROR(Individual_Scores_Women_JV!E19), " ", IF(Individual_Scores_Women_JV!E19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707</v>
      </c>
      <c r="C20" s="66" t="str">
        <f>Individual_Scores_Women_JV!C20</f>
        <v/>
      </c>
      <c r="D20" s="67" t="str">
        <f>Individual_Scores_Women_JV!D20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707</v>
      </c>
      <c r="C21" s="66" t="str">
        <f>Individual_Scores_Women_JV!C21</f>
        <v/>
      </c>
      <c r="D21" s="67" t="str">
        <f>Individual_Scores_Women_JV!D21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707</v>
      </c>
      <c r="C22" s="66" t="str">
        <f>Individual_Scores_Women_JV!C22</f>
        <v/>
      </c>
      <c r="D22" s="67" t="str">
        <f>Individual_Scores_Women_JV!D22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Roster_Selection_Women!AF68&amp;" " &amp; "JV1 "</f>
        <v xml:space="preserve">Lawrence Technological University JV1 </v>
      </c>
      <c r="C25" s="64" t="str">
        <f>Roster_Selection_Women!AH68</f>
        <v>8995-6635</v>
      </c>
      <c r="D25" s="64" t="str">
        <f>Roster_Selection_Women!AI68</f>
        <v>Allison Clark</v>
      </c>
      <c r="E25" s="65"/>
      <c r="F25" s="1" t="str">
        <f>IF(ISERROR(Individual_Scores_Women_JV!E25), " ", IF(Individual_Scores_Women_JV!E25 = "Yes", "Yes", "  "))</f>
        <v xml:space="preserve">  </v>
      </c>
      <c r="G25" s="24" t="s">
        <v>672</v>
      </c>
      <c r="H25" s="44">
        <v>163</v>
      </c>
      <c r="I25" s="44">
        <v>180</v>
      </c>
      <c r="J25" s="44">
        <v>147</v>
      </c>
      <c r="K25" s="44">
        <v>177</v>
      </c>
      <c r="L25" s="44">
        <v>190</v>
      </c>
      <c r="M25" s="44">
        <v>181</v>
      </c>
      <c r="N25" s="44">
        <v>191</v>
      </c>
      <c r="O25" s="44">
        <v>121</v>
      </c>
      <c r="P25" s="44">
        <v>202</v>
      </c>
      <c r="Q25" s="44">
        <v>177</v>
      </c>
      <c r="R25" s="44">
        <v>135</v>
      </c>
      <c r="S25" s="44">
        <v>126</v>
      </c>
      <c r="T25" s="44">
        <v>147</v>
      </c>
      <c r="U25" s="44">
        <v>192</v>
      </c>
      <c r="V25" s="44">
        <v>203</v>
      </c>
      <c r="W25" s="44">
        <v>185</v>
      </c>
      <c r="X25" s="19">
        <f>SUM(H25:W25)</f>
        <v>2717</v>
      </c>
      <c r="Y25" s="19">
        <f>COUNTIF(H25:W25, "&gt;0" )</f>
        <v>16</v>
      </c>
      <c r="Z25" s="19">
        <f>X25/Y25</f>
        <v>169.8125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Roster_Selection_Women!AF69&amp;" " &amp; "JV1 "</f>
        <v xml:space="preserve">Lawrence Technological University JV1 </v>
      </c>
      <c r="C26" s="64" t="str">
        <f>Roster_Selection_Women!AH69</f>
        <v>7914-15947</v>
      </c>
      <c r="D26" s="64" t="str">
        <f>Roster_Selection_Women!AI69</f>
        <v>Brooke Vanous</v>
      </c>
      <c r="E26" s="65"/>
      <c r="F26" s="1" t="str">
        <f>IF(ISERROR(Individual_Scores_Women_JV!E26), " ", IF(Individual_Scores_Women_JV!E26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Roster_Selection_Women!AF70&amp;" " &amp; "JV1 "</f>
        <v xml:space="preserve">Lawrence Technological University JV1 </v>
      </c>
      <c r="C27" s="64" t="str">
        <f>Roster_Selection_Women!AH70</f>
        <v>20-25872</v>
      </c>
      <c r="D27" s="64" t="str">
        <f>Roster_Selection_Women!AI70</f>
        <v>Grace Spondike</v>
      </c>
      <c r="E27" s="65"/>
      <c r="F27" s="1" t="str">
        <f>IF(ISERROR(Individual_Scores_Women_JV!E27), " ", IF(Individual_Scores_Women_JV!E27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Roster_Selection_Women!AF71&amp;" " &amp; "JV1 "</f>
        <v xml:space="preserve">Lawrence Technological University JV1 </v>
      </c>
      <c r="C28" s="64" t="str">
        <f>Roster_Selection_Women!AH71</f>
        <v>11-555549</v>
      </c>
      <c r="D28" s="64" t="str">
        <f>Roster_Selection_Women!AI71</f>
        <v>Grace Tefend</v>
      </c>
      <c r="E28" s="65"/>
      <c r="F28" s="1" t="str">
        <f>IF(ISERROR(Individual_Scores_Women_JV!E28), " ", IF(Individual_Scores_Women_JV!E28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Roster_Selection_Women!AF72&amp;" " &amp; "JV1 "</f>
        <v xml:space="preserve">Lawrence Technological University JV1 </v>
      </c>
      <c r="C29" s="64" t="str">
        <f>Roster_Selection_Women!AH72</f>
        <v>17-42919</v>
      </c>
      <c r="D29" s="64" t="str">
        <f>Roster_Selection_Women!AI72</f>
        <v>Kayla Zygmontowicz</v>
      </c>
      <c r="E29" s="65"/>
      <c r="F29" s="1" t="str">
        <f>IF(ISERROR(Individual_Scores_Women_JV!E29), " ", IF(Individual_Scores_Women_JV!E29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Roster_Selection_Women!AF73&amp;" " &amp; "JV1 "</f>
        <v xml:space="preserve"> JV1 </v>
      </c>
      <c r="C30" s="64" t="str">
        <f>Roster_Selection_Women!AH73</f>
        <v/>
      </c>
      <c r="D30" s="64" t="str">
        <f>Roster_Selection_Women!AI73</f>
        <v/>
      </c>
      <c r="E30" s="65"/>
      <c r="F30" s="1" t="str">
        <f>IF(ISERROR(Individual_Scores_Women_JV!E30), " ", IF(Individual_Scores_Women_JV!E30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Roster_Selection_Women!AF74&amp;" " &amp; "JV1 "</f>
        <v xml:space="preserve"> JV1 </v>
      </c>
      <c r="C31" s="64" t="str">
        <f>Roster_Selection_Women!AH74</f>
        <v/>
      </c>
      <c r="D31" s="64" t="str">
        <f>Roster_Selection_Women!AI74</f>
        <v/>
      </c>
      <c r="E31" s="65"/>
      <c r="F31" s="1" t="str">
        <f>IF(ISERROR(Individual_Scores_Women_JV!E31), " ", IF(Individual_Scores_Women_JV!E31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Roster_Selection_Women!AF75&amp;" " &amp; "JV1 "</f>
        <v xml:space="preserve"> JV1 </v>
      </c>
      <c r="C32" s="64" t="str">
        <f>Roster_Selection_Women!AH75</f>
        <v/>
      </c>
      <c r="D32" s="64" t="str">
        <f>Roster_Selection_Women!AI75</f>
        <v/>
      </c>
      <c r="E32" s="65"/>
      <c r="F32" s="1" t="str">
        <f>IF(ISERROR(Individual_Scores_Women_JV!E32), " ", IF(Individual_Scores_Women_JV!E32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710</v>
      </c>
      <c r="C33" s="66" t="str">
        <f>Individual_Scores_Women_JV!C33</f>
        <v/>
      </c>
      <c r="D33" s="67" t="str">
        <f>Individual_Scores_Women_JV!D33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710</v>
      </c>
      <c r="C34" s="66" t="str">
        <f>Individual_Scores_Women_JV!C34</f>
        <v/>
      </c>
      <c r="D34" s="67" t="str">
        <f>Individual_Scores_Women_JV!D34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710</v>
      </c>
      <c r="C35" s="66" t="str">
        <f>Individual_Scores_Women_JV!C35</f>
        <v/>
      </c>
      <c r="D35" s="67" t="str">
        <f>Individual_Scores_Women_JV!D35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Roster_Selection_Women!AF89&amp;" " &amp; "JV1 "</f>
        <v xml:space="preserve">Madonna University JV1 </v>
      </c>
      <c r="C38" s="64" t="str">
        <f>Roster_Selection_Women!AH89</f>
        <v>11-666945</v>
      </c>
      <c r="D38" s="64" t="str">
        <f>Roster_Selection_Women!AI89</f>
        <v>Bayleigh Shimmell</v>
      </c>
      <c r="E38" s="65"/>
      <c r="F38" s="1" t="str">
        <f>IF(ISERROR(Individual_Scores_Women_JV!E38), " ", IF(Individual_Scores_Women_JV!E38 = "Yes", "Yes", "  "))</f>
        <v xml:space="preserve">  </v>
      </c>
      <c r="G38" s="24" t="s">
        <v>672</v>
      </c>
      <c r="H38" s="44">
        <v>160</v>
      </c>
      <c r="I38" s="44">
        <v>169</v>
      </c>
      <c r="J38" s="44">
        <v>136</v>
      </c>
      <c r="K38" s="44">
        <v>169</v>
      </c>
      <c r="L38" s="44">
        <v>153</v>
      </c>
      <c r="M38" s="44">
        <v>198</v>
      </c>
      <c r="N38" s="44">
        <v>183</v>
      </c>
      <c r="O38" s="44">
        <v>153</v>
      </c>
      <c r="P38" s="44">
        <v>150</v>
      </c>
      <c r="Q38" s="44">
        <v>140</v>
      </c>
      <c r="R38" s="44">
        <v>127</v>
      </c>
      <c r="S38" s="44">
        <v>151</v>
      </c>
      <c r="T38" s="44">
        <v>119</v>
      </c>
      <c r="U38" s="44">
        <v>140</v>
      </c>
      <c r="V38" s="44">
        <v>154</v>
      </c>
      <c r="W38" s="44">
        <v>127</v>
      </c>
      <c r="X38" s="19">
        <f>SUM(H38:W38)</f>
        <v>2429</v>
      </c>
      <c r="Y38" s="19">
        <f>COUNTIF(H38:W38, "&gt;0" )</f>
        <v>16</v>
      </c>
      <c r="Z38" s="19">
        <f>X38/Y38</f>
        <v>151.8125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Roster_Selection_Women!AF90&amp;" " &amp; "JV1 "</f>
        <v xml:space="preserve">Madonna University JV1 </v>
      </c>
      <c r="C39" s="64" t="str">
        <f>Roster_Selection_Women!AH90</f>
        <v>22-10201</v>
      </c>
      <c r="D39" s="64" t="str">
        <f>Roster_Selection_Women!AI90</f>
        <v>Britney Manning</v>
      </c>
      <c r="E39" s="65"/>
      <c r="F39" s="1" t="str">
        <f>IF(ISERROR(Individual_Scores_Women_JV!E39), " ", IF(Individual_Scores_Women_JV!E39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Roster_Selection_Women!AF91&amp;" " &amp; "JV1 "</f>
        <v xml:space="preserve">Madonna University JV1 </v>
      </c>
      <c r="C40" s="64" t="str">
        <f>Roster_Selection_Women!AH91</f>
        <v>21-36245</v>
      </c>
      <c r="D40" s="64" t="str">
        <f>Roster_Selection_Women!AI91</f>
        <v>Hannah Thoms</v>
      </c>
      <c r="E40" s="65"/>
      <c r="F40" s="1" t="str">
        <f>IF(ISERROR(Individual_Scores_Women_JV!E40), " ", IF(Individual_Scores_Women_JV!E40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Roster_Selection_Women!AF92&amp;" " &amp; "JV1 "</f>
        <v xml:space="preserve">Madonna University JV1 </v>
      </c>
      <c r="C41" s="64" t="str">
        <f>Roster_Selection_Women!AH92</f>
        <v>11-411104</v>
      </c>
      <c r="D41" s="64" t="str">
        <f>Roster_Selection_Women!AI92</f>
        <v>Isabella Portman</v>
      </c>
      <c r="E41" s="65"/>
      <c r="F41" s="1" t="str">
        <f>IF(ISERROR(Individual_Scores_Women_JV!E41), " ", IF(Individual_Scores_Women_JV!E41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Roster_Selection_Women!AF93&amp;" " &amp; "JV1 "</f>
        <v xml:space="preserve">Madonna University JV1 </v>
      </c>
      <c r="C42" s="64" t="str">
        <f>Roster_Selection_Women!AH93</f>
        <v>20-38033</v>
      </c>
      <c r="D42" s="64" t="str">
        <f>Roster_Selection_Women!AI93</f>
        <v>Miranda Manszewski</v>
      </c>
      <c r="E42" s="65"/>
      <c r="F42" s="1" t="str">
        <f>IF(ISERROR(Individual_Scores_Women_JV!E42), " ", IF(Individual_Scores_Women_JV!E42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Roster_Selection_Women!AF94&amp;" " &amp; "JV1 "</f>
        <v xml:space="preserve">Madonna University JV1 </v>
      </c>
      <c r="C43" s="64" t="str">
        <f>Roster_Selection_Women!AH94</f>
        <v>8568-475384</v>
      </c>
      <c r="D43" s="64" t="str">
        <f>Roster_Selection_Women!AI94</f>
        <v>Tamia Jackson</v>
      </c>
      <c r="E43" s="65"/>
      <c r="F43" s="1" t="str">
        <f>IF(ISERROR(Individual_Scores_Women_JV!E43), " ", IF(Individual_Scores_Women_JV!E43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Roster_Selection_Women!AF95&amp;" " &amp; "JV1 "</f>
        <v xml:space="preserve"> JV1 </v>
      </c>
      <c r="C44" s="64" t="str">
        <f>Roster_Selection_Women!AH95</f>
        <v/>
      </c>
      <c r="D44" s="64" t="str">
        <f>Roster_Selection_Women!AI95</f>
        <v/>
      </c>
      <c r="E44" s="65"/>
      <c r="F44" s="1" t="str">
        <f>IF(ISERROR(Individual_Scores_Women_JV!E44), " ", IF(Individual_Scores_Women_JV!E44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Roster_Selection_Women!AF96&amp;" " &amp; "JV1 "</f>
        <v xml:space="preserve"> JV1 </v>
      </c>
      <c r="C45" s="64" t="str">
        <f>Roster_Selection_Women!AH96</f>
        <v/>
      </c>
      <c r="D45" s="64" t="str">
        <f>Roster_Selection_Women!AI96</f>
        <v/>
      </c>
      <c r="E45" s="65"/>
      <c r="F45" s="1" t="str">
        <f>IF(ISERROR(Individual_Scores_Women_JV!E45), " ", IF(Individual_Scores_Women_JV!E45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711</v>
      </c>
      <c r="C46" s="66" t="str">
        <f>Individual_Scores_Women_JV!C46</f>
        <v/>
      </c>
      <c r="D46" s="67" t="str">
        <f>Individual_Scores_Women_JV!D46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711</v>
      </c>
      <c r="C47" s="66" t="str">
        <f>Individual_Scores_Women_JV!C47</f>
        <v/>
      </c>
      <c r="D47" s="67" t="str">
        <f>Individual_Scores_Women_JV!D47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711</v>
      </c>
      <c r="C48" s="66" t="str">
        <f>Individual_Scores_Women_JV!C48</f>
        <v/>
      </c>
      <c r="D48" s="67" t="str">
        <f>Individual_Scores_Women_JV!D48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Roster_Selection_Women!AF120&amp;" " &amp; "JV1 "</f>
        <v xml:space="preserve">Rochester University JV1 </v>
      </c>
      <c r="C51" s="64" t="str">
        <f>Roster_Selection_Women!AH120</f>
        <v>23-2559</v>
      </c>
      <c r="D51" s="64" t="str">
        <f>Roster_Selection_Women!AI120</f>
        <v>Caroline Martinez</v>
      </c>
      <c r="E51" s="65"/>
      <c r="F51" s="1" t="str">
        <f>IF(ISERROR(Individual_Scores_Women_JV!E51), " ", IF(Individual_Scores_Women_JV!E51 = "Yes", "Yes", "  "))</f>
        <v xml:space="preserve">  </v>
      </c>
      <c r="G51" s="24" t="s">
        <v>672</v>
      </c>
      <c r="H51" s="44">
        <v>155</v>
      </c>
      <c r="I51" s="44">
        <v>134</v>
      </c>
      <c r="J51" s="44">
        <v>138</v>
      </c>
      <c r="K51" s="44">
        <v>143</v>
      </c>
      <c r="L51" s="44">
        <v>173</v>
      </c>
      <c r="M51" s="44">
        <v>160</v>
      </c>
      <c r="N51" s="44">
        <v>181</v>
      </c>
      <c r="O51" s="44">
        <v>159</v>
      </c>
      <c r="P51" s="44">
        <v>142</v>
      </c>
      <c r="Q51" s="44">
        <v>156</v>
      </c>
      <c r="R51" s="44">
        <v>126</v>
      </c>
      <c r="S51" s="44">
        <v>147</v>
      </c>
      <c r="T51" s="44">
        <v>155</v>
      </c>
      <c r="U51" s="44">
        <v>127</v>
      </c>
      <c r="V51" s="44">
        <v>154</v>
      </c>
      <c r="W51" s="44">
        <v>115</v>
      </c>
      <c r="X51" s="19">
        <f>SUM(H51:W51)</f>
        <v>2365</v>
      </c>
      <c r="Y51" s="19">
        <f>COUNTIF(H51:W51, "&gt;0" )</f>
        <v>16</v>
      </c>
      <c r="Z51" s="19">
        <f>X51/Y51</f>
        <v>147.8125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Roster_Selection_Women!AF121&amp;" " &amp; "JV1 "</f>
        <v xml:space="preserve">Rochester University JV1 </v>
      </c>
      <c r="C52" s="64" t="str">
        <f>Roster_Selection_Women!AH121</f>
        <v>11-277265</v>
      </c>
      <c r="D52" s="64" t="str">
        <f>Roster_Selection_Women!AI121</f>
        <v>Hannah Drys</v>
      </c>
      <c r="E52" s="65"/>
      <c r="F52" s="1" t="str">
        <f>IF(ISERROR(Individual_Scores_Women_JV!E52), " ", IF(Individual_Scores_Women_JV!E52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Roster_Selection_Women!AF122&amp;" " &amp; "JV1 "</f>
        <v xml:space="preserve">Rochester University JV1 </v>
      </c>
      <c r="C53" s="64" t="str">
        <f>Roster_Selection_Women!AH122</f>
        <v>18-99782</v>
      </c>
      <c r="D53" s="64" t="str">
        <f>Roster_Selection_Women!AI122</f>
        <v>Hannah Traczynski</v>
      </c>
      <c r="E53" s="65"/>
      <c r="F53" s="1" t="str">
        <f>IF(ISERROR(Individual_Scores_Women_JV!E53), " ", IF(Individual_Scores_Women_JV!E53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Roster_Selection_Women!AF123&amp;" " &amp; "JV1 "</f>
        <v xml:space="preserve">Rochester University JV1 </v>
      </c>
      <c r="C54" s="64" t="str">
        <f>Roster_Selection_Women!AH123</f>
        <v>21-29319</v>
      </c>
      <c r="D54" s="64" t="str">
        <f>Roster_Selection_Women!AI123</f>
        <v>Margaret Russell</v>
      </c>
      <c r="E54" s="65"/>
      <c r="F54" s="1" t="str">
        <f>IF(ISERROR(Individual_Scores_Women_JV!E54), " ", IF(Individual_Scores_Women_JV!E54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Roster_Selection_Women!AF124&amp;" " &amp; "JV1 "</f>
        <v xml:space="preserve">Rochester University JV1 </v>
      </c>
      <c r="C55" s="64" t="str">
        <f>Roster_Selection_Women!AH124</f>
        <v>22-1488</v>
      </c>
      <c r="D55" s="64" t="str">
        <f>Roster_Selection_Women!AI124</f>
        <v>Nadia Yabs</v>
      </c>
      <c r="E55" s="65"/>
      <c r="F55" s="1" t="str">
        <f>IF(ISERROR(Individual_Scores_Women_JV!E55), " ", IF(Individual_Scores_Women_JV!E55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Roster_Selection_Women!AF125&amp;" " &amp; "JV1 "</f>
        <v xml:space="preserve">Rochester University JV1 </v>
      </c>
      <c r="C56" s="64" t="str">
        <f>Roster_Selection_Women!AH125</f>
        <v>22-1505</v>
      </c>
      <c r="D56" s="64" t="str">
        <f>Roster_Selection_Women!AI125</f>
        <v>Shelby Opalka</v>
      </c>
      <c r="E56" s="65"/>
      <c r="F56" s="1" t="str">
        <f>IF(ISERROR(Individual_Scores_Women_JV!E56), " ", IF(Individual_Scores_Women_JV!E56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Roster_Selection_Women!AF126&amp;" " &amp; "JV1 "</f>
        <v xml:space="preserve"> JV1 </v>
      </c>
      <c r="C57" s="64" t="str">
        <f>Roster_Selection_Women!AH126</f>
        <v/>
      </c>
      <c r="D57" s="64" t="str">
        <f>Roster_Selection_Women!AI126</f>
        <v/>
      </c>
      <c r="E57" s="65"/>
      <c r="F57" s="1" t="str">
        <f>IF(ISERROR(Individual_Scores_Women_JV!E57), " ", IF(Individual_Scores_Women_JV!E57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Roster_Selection_Women!AF127&amp;" " &amp; "JV1 "</f>
        <v xml:space="preserve"> JV1 </v>
      </c>
      <c r="C58" s="64" t="str">
        <f>Roster_Selection_Women!AH127</f>
        <v/>
      </c>
      <c r="D58" s="64" t="str">
        <f>Roster_Selection_Women!AI127</f>
        <v/>
      </c>
      <c r="E58" s="65"/>
      <c r="F58" s="1" t="str">
        <f>IF(ISERROR(Individual_Scores_Women_JV!E58), " ", IF(Individual_Scores_Women_JV!E58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712</v>
      </c>
      <c r="C59" s="66" t="str">
        <f>Individual_Scores_Women_JV!C59</f>
        <v/>
      </c>
      <c r="D59" s="67" t="str">
        <f>Individual_Scores_Women_JV!D59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712</v>
      </c>
      <c r="C60" s="66" t="str">
        <f>Individual_Scores_Women_JV!C60</f>
        <v/>
      </c>
      <c r="D60" s="67" t="str">
        <f>Individual_Scores_Women_JV!D60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712</v>
      </c>
      <c r="C61" s="66" t="str">
        <f>Individual_Scores_Women_JV!C61</f>
        <v/>
      </c>
      <c r="D61" s="67" t="str">
        <f>Individual_Scores_Women_JV!D61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">
        <v>30</v>
      </c>
      <c r="C64" s="64" t="s">
        <v>30</v>
      </c>
      <c r="D64" s="64" t="s">
        <v>30</v>
      </c>
      <c r="E64" s="68"/>
      <c r="G64" s="24" t="s">
        <v>30</v>
      </c>
      <c r="H64" s="24" t="s">
        <v>30</v>
      </c>
      <c r="I64" s="24" t="s">
        <v>30</v>
      </c>
      <c r="J64" s="24" t="s">
        <v>30</v>
      </c>
      <c r="K64" s="24" t="s">
        <v>30</v>
      </c>
      <c r="L64" s="24" t="s">
        <v>30</v>
      </c>
      <c r="M64" s="24" t="s">
        <v>30</v>
      </c>
      <c r="N64" s="24" t="s">
        <v>30</v>
      </c>
      <c r="O64" s="24" t="s">
        <v>30</v>
      </c>
      <c r="P64" s="24" t="s">
        <v>30</v>
      </c>
      <c r="Q64" s="24" t="s">
        <v>30</v>
      </c>
      <c r="R64" s="24" t="s">
        <v>30</v>
      </c>
      <c r="S64" s="24" t="s">
        <v>30</v>
      </c>
      <c r="T64" s="24" t="s">
        <v>30</v>
      </c>
      <c r="U64" s="24" t="s">
        <v>30</v>
      </c>
      <c r="V64" s="24" t="s">
        <v>30</v>
      </c>
      <c r="W64" s="24" t="s">
        <v>30</v>
      </c>
      <c r="X64" s="24" t="s">
        <v>30</v>
      </c>
      <c r="Y64" s="24" t="s">
        <v>30</v>
      </c>
      <c r="Z64" s="24" t="s">
        <v>30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692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">
        <v>30</v>
      </c>
      <c r="C65" s="64" t="s">
        <v>30</v>
      </c>
      <c r="D65" s="64" t="s">
        <v>30</v>
      </c>
      <c r="E65" s="68"/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">
        <v>30</v>
      </c>
      <c r="C66" s="64" t="s">
        <v>30</v>
      </c>
      <c r="D66" s="64" t="s">
        <v>30</v>
      </c>
      <c r="E66" s="68"/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">
        <v>30</v>
      </c>
      <c r="C67" s="64" t="s">
        <v>30</v>
      </c>
      <c r="D67" s="64" t="s">
        <v>30</v>
      </c>
      <c r="E67" s="68"/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">
        <v>30</v>
      </c>
      <c r="C68" s="64" t="s">
        <v>30</v>
      </c>
      <c r="D68" s="64" t="s">
        <v>30</v>
      </c>
      <c r="E68" s="68"/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">
        <v>30</v>
      </c>
      <c r="C69" s="64" t="s">
        <v>30</v>
      </c>
      <c r="D69" s="64" t="s">
        <v>30</v>
      </c>
      <c r="E69" s="68"/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">
        <v>30</v>
      </c>
      <c r="C70" s="64" t="s">
        <v>30</v>
      </c>
      <c r="D70" s="64" t="s">
        <v>30</v>
      </c>
      <c r="E70" s="68"/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">
        <v>30</v>
      </c>
      <c r="C71" s="64" t="s">
        <v>30</v>
      </c>
      <c r="D71" s="64" t="s">
        <v>30</v>
      </c>
      <c r="E71" s="68"/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25">
      <c r="B72" s="64" t="s">
        <v>30</v>
      </c>
      <c r="C72" s="64" t="s">
        <v>30</v>
      </c>
      <c r="D72" s="64" t="s">
        <v>30</v>
      </c>
      <c r="E72" s="68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25">
      <c r="B73" s="64" t="s">
        <v>30</v>
      </c>
      <c r="C73" s="64" t="s">
        <v>30</v>
      </c>
      <c r="D73" s="64" t="s">
        <v>30</v>
      </c>
      <c r="E73" s="68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25">
      <c r="B74" s="64" t="s">
        <v>30</v>
      </c>
      <c r="C74" s="64" t="s">
        <v>30</v>
      </c>
      <c r="D74" s="64" t="s">
        <v>30</v>
      </c>
      <c r="E74" s="68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">
        <v>30</v>
      </c>
      <c r="C77" s="64" t="s">
        <v>30</v>
      </c>
      <c r="D77" s="64" t="s">
        <v>30</v>
      </c>
      <c r="E77" s="68"/>
      <c r="G77" s="24" t="s">
        <v>30</v>
      </c>
      <c r="H77" s="24" t="s">
        <v>30</v>
      </c>
      <c r="I77" s="24" t="s">
        <v>30</v>
      </c>
      <c r="J77" s="24" t="s">
        <v>30</v>
      </c>
      <c r="K77" s="24" t="s">
        <v>30</v>
      </c>
      <c r="L77" s="24" t="s">
        <v>30</v>
      </c>
      <c r="M77" s="24" t="s">
        <v>30</v>
      </c>
      <c r="N77" s="24" t="s">
        <v>30</v>
      </c>
      <c r="O77" s="24" t="s">
        <v>30</v>
      </c>
      <c r="P77" s="24" t="s">
        <v>30</v>
      </c>
      <c r="Q77" s="24" t="s">
        <v>30</v>
      </c>
      <c r="R77" s="24" t="s">
        <v>30</v>
      </c>
      <c r="S77" s="24" t="s">
        <v>30</v>
      </c>
      <c r="T77" s="24" t="s">
        <v>30</v>
      </c>
      <c r="U77" s="24" t="s">
        <v>30</v>
      </c>
      <c r="V77" s="24" t="s">
        <v>30</v>
      </c>
      <c r="W77" s="24" t="s">
        <v>30</v>
      </c>
      <c r="X77" s="24" t="s">
        <v>30</v>
      </c>
      <c r="Y77" s="24" t="s">
        <v>30</v>
      </c>
      <c r="Z77" s="24" t="s">
        <v>30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">
        <v>30</v>
      </c>
      <c r="C78" s="64" t="s">
        <v>30</v>
      </c>
      <c r="D78" s="64" t="s">
        <v>30</v>
      </c>
      <c r="E78" s="68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">
        <v>30</v>
      </c>
      <c r="C79" s="64" t="s">
        <v>30</v>
      </c>
      <c r="D79" s="64" t="s">
        <v>30</v>
      </c>
      <c r="E79" s="68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">
        <v>30</v>
      </c>
      <c r="C80" s="64" t="s">
        <v>30</v>
      </c>
      <c r="D80" s="64" t="s">
        <v>30</v>
      </c>
      <c r="E80" s="68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">
        <v>30</v>
      </c>
      <c r="C81" s="64" t="s">
        <v>30</v>
      </c>
      <c r="D81" s="64" t="s">
        <v>30</v>
      </c>
      <c r="E81" s="68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">
        <v>30</v>
      </c>
      <c r="C82" s="64" t="s">
        <v>30</v>
      </c>
      <c r="D82" s="64" t="s">
        <v>30</v>
      </c>
      <c r="E82" s="68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">
        <v>30</v>
      </c>
      <c r="C83" s="64" t="s">
        <v>30</v>
      </c>
      <c r="D83" s="64" t="s">
        <v>30</v>
      </c>
      <c r="E83" s="68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">
        <v>30</v>
      </c>
      <c r="C84" s="64" t="s">
        <v>30</v>
      </c>
      <c r="D84" s="64" t="s">
        <v>30</v>
      </c>
      <c r="E84" s="68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25">
      <c r="B85" s="64" t="s">
        <v>30</v>
      </c>
      <c r="C85" s="64" t="s">
        <v>30</v>
      </c>
      <c r="D85" s="64" t="s">
        <v>30</v>
      </c>
      <c r="E85" s="68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25">
      <c r="B86" s="64" t="s">
        <v>30</v>
      </c>
      <c r="C86" s="64" t="s">
        <v>30</v>
      </c>
      <c r="D86" s="64" t="s">
        <v>30</v>
      </c>
      <c r="E86" s="68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25">
      <c r="B87" s="64" t="s">
        <v>30</v>
      </c>
      <c r="C87" s="64" t="s">
        <v>30</v>
      </c>
      <c r="D87" s="64" t="s">
        <v>30</v>
      </c>
      <c r="E87" s="68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">
        <v>30</v>
      </c>
      <c r="C90" s="64" t="s">
        <v>30</v>
      </c>
      <c r="D90" s="64" t="s">
        <v>30</v>
      </c>
      <c r="E90" s="68"/>
      <c r="G90" s="24" t="s">
        <v>30</v>
      </c>
      <c r="H90" s="24" t="s">
        <v>30</v>
      </c>
      <c r="I90" s="24" t="s">
        <v>30</v>
      </c>
      <c r="J90" s="24" t="s">
        <v>30</v>
      </c>
      <c r="K90" s="24" t="s">
        <v>30</v>
      </c>
      <c r="L90" s="24" t="s">
        <v>30</v>
      </c>
      <c r="M90" s="24" t="s">
        <v>30</v>
      </c>
      <c r="N90" s="24" t="s">
        <v>30</v>
      </c>
      <c r="O90" s="24" t="s">
        <v>30</v>
      </c>
      <c r="P90" s="24" t="s">
        <v>30</v>
      </c>
      <c r="Q90" s="24" t="s">
        <v>30</v>
      </c>
      <c r="R90" s="24" t="s">
        <v>30</v>
      </c>
      <c r="S90" s="24" t="s">
        <v>30</v>
      </c>
      <c r="T90" s="24" t="s">
        <v>30</v>
      </c>
      <c r="U90" s="24" t="s">
        <v>30</v>
      </c>
      <c r="V90" s="24" t="s">
        <v>30</v>
      </c>
      <c r="W90" s="24" t="s">
        <v>30</v>
      </c>
      <c r="X90" s="24" t="s">
        <v>30</v>
      </c>
      <c r="Y90" s="24" t="s">
        <v>30</v>
      </c>
      <c r="Z90" s="24" t="s">
        <v>30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">
        <v>30</v>
      </c>
      <c r="C91" s="64" t="s">
        <v>30</v>
      </c>
      <c r="D91" s="64" t="s">
        <v>30</v>
      </c>
      <c r="E91" s="68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">
        <v>30</v>
      </c>
      <c r="C92" s="64" t="s">
        <v>30</v>
      </c>
      <c r="D92" s="64" t="s">
        <v>30</v>
      </c>
      <c r="E92" s="68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">
        <v>30</v>
      </c>
      <c r="C93" s="64" t="s">
        <v>30</v>
      </c>
      <c r="D93" s="64" t="s">
        <v>30</v>
      </c>
      <c r="E93" s="68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">
        <v>30</v>
      </c>
      <c r="C94" s="64" t="s">
        <v>30</v>
      </c>
      <c r="D94" s="64" t="s">
        <v>30</v>
      </c>
      <c r="E94" s="68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">
        <v>30</v>
      </c>
      <c r="C95" s="64" t="s">
        <v>30</v>
      </c>
      <c r="D95" s="64" t="s">
        <v>30</v>
      </c>
      <c r="E95" s="68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">
        <v>30</v>
      </c>
      <c r="C96" s="64" t="s">
        <v>30</v>
      </c>
      <c r="D96" s="64" t="s">
        <v>30</v>
      </c>
      <c r="E96" s="68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">
        <v>30</v>
      </c>
      <c r="C97" s="64" t="s">
        <v>30</v>
      </c>
      <c r="D97" s="64" t="s">
        <v>30</v>
      </c>
      <c r="E97" s="68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25">
      <c r="B98" s="64" t="s">
        <v>30</v>
      </c>
      <c r="C98" s="64" t="s">
        <v>30</v>
      </c>
      <c r="D98" s="64" t="s">
        <v>30</v>
      </c>
      <c r="E98" s="68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25">
      <c r="B99" s="64" t="s">
        <v>30</v>
      </c>
      <c r="C99" s="64" t="s">
        <v>30</v>
      </c>
      <c r="D99" s="64" t="s">
        <v>30</v>
      </c>
      <c r="E99" s="68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25">
      <c r="B100" s="64" t="s">
        <v>30</v>
      </c>
      <c r="C100" s="64" t="s">
        <v>30</v>
      </c>
      <c r="D100" s="64" t="s">
        <v>30</v>
      </c>
      <c r="E100" s="68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">
        <v>30</v>
      </c>
      <c r="C103" s="64" t="s">
        <v>30</v>
      </c>
      <c r="D103" s="64" t="s">
        <v>30</v>
      </c>
      <c r="E103" s="68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">
        <v>30</v>
      </c>
      <c r="C104" s="64" t="s">
        <v>30</v>
      </c>
      <c r="D104" s="64" t="s">
        <v>30</v>
      </c>
      <c r="E104" s="68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">
        <v>30</v>
      </c>
      <c r="C105" s="64" t="s">
        <v>30</v>
      </c>
      <c r="D105" s="64" t="s">
        <v>30</v>
      </c>
      <c r="E105" s="68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">
        <v>30</v>
      </c>
      <c r="C106" s="64" t="s">
        <v>30</v>
      </c>
      <c r="D106" s="64" t="s">
        <v>30</v>
      </c>
      <c r="E106" s="68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">
        <v>30</v>
      </c>
      <c r="C107" s="64" t="s">
        <v>30</v>
      </c>
      <c r="D107" s="64" t="s">
        <v>30</v>
      </c>
      <c r="E107" s="68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">
        <v>30</v>
      </c>
      <c r="C108" s="64" t="s">
        <v>30</v>
      </c>
      <c r="D108" s="64" t="s">
        <v>30</v>
      </c>
      <c r="E108" s="68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">
        <v>30</v>
      </c>
      <c r="C109" s="64" t="s">
        <v>30</v>
      </c>
      <c r="D109" s="64" t="s">
        <v>30</v>
      </c>
      <c r="E109" s="68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">
        <v>30</v>
      </c>
      <c r="C110" s="64" t="s">
        <v>30</v>
      </c>
      <c r="D110" s="64" t="s">
        <v>30</v>
      </c>
      <c r="E110" s="68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25">
      <c r="B111" s="64" t="s">
        <v>30</v>
      </c>
      <c r="C111" s="64" t="s">
        <v>30</v>
      </c>
      <c r="D111" s="64" t="s">
        <v>30</v>
      </c>
      <c r="E111" s="68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25">
      <c r="B112" s="64" t="s">
        <v>30</v>
      </c>
      <c r="C112" s="64" t="s">
        <v>30</v>
      </c>
      <c r="D112" s="64" t="s">
        <v>30</v>
      </c>
      <c r="E112" s="68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25">
      <c r="B113" s="64" t="s">
        <v>30</v>
      </c>
      <c r="C113" s="64" t="s">
        <v>30</v>
      </c>
      <c r="D113" s="64" t="s">
        <v>30</v>
      </c>
      <c r="E113" s="68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">
        <v>30</v>
      </c>
      <c r="C116" s="64" t="s">
        <v>30</v>
      </c>
      <c r="D116" s="64" t="s">
        <v>30</v>
      </c>
      <c r="E116" s="68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">
        <v>30</v>
      </c>
      <c r="C117" s="64" t="s">
        <v>30</v>
      </c>
      <c r="D117" s="64" t="s">
        <v>30</v>
      </c>
      <c r="E117" s="68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">
        <v>30</v>
      </c>
      <c r="C118" s="64" t="s">
        <v>30</v>
      </c>
      <c r="D118" s="64" t="s">
        <v>30</v>
      </c>
      <c r="E118" s="68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">
        <v>30</v>
      </c>
      <c r="C119" s="64" t="s">
        <v>30</v>
      </c>
      <c r="D119" s="64" t="s">
        <v>30</v>
      </c>
      <c r="E119" s="68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">
        <v>30</v>
      </c>
      <c r="C120" s="64" t="s">
        <v>30</v>
      </c>
      <c r="D120" s="64" t="s">
        <v>30</v>
      </c>
      <c r="E120" s="68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">
        <v>30</v>
      </c>
      <c r="C121" s="64" t="s">
        <v>30</v>
      </c>
      <c r="D121" s="64" t="s">
        <v>30</v>
      </c>
      <c r="E121" s="68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">
        <v>30</v>
      </c>
      <c r="C122" s="64" t="s">
        <v>30</v>
      </c>
      <c r="D122" s="64" t="s">
        <v>30</v>
      </c>
      <c r="E122" s="68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">
        <v>30</v>
      </c>
      <c r="C123" s="64" t="s">
        <v>30</v>
      </c>
      <c r="D123" s="64" t="s">
        <v>30</v>
      </c>
      <c r="E123" s="68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25">
      <c r="B124" s="64" t="s">
        <v>30</v>
      </c>
      <c r="C124" s="64" t="s">
        <v>30</v>
      </c>
      <c r="D124" s="64" t="s">
        <v>30</v>
      </c>
      <c r="E124" s="68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25">
      <c r="B125" s="64" t="s">
        <v>30</v>
      </c>
      <c r="C125" s="64" t="s">
        <v>30</v>
      </c>
      <c r="D125" s="64" t="s">
        <v>30</v>
      </c>
      <c r="E125" s="68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25">
      <c r="B126" s="64" t="s">
        <v>30</v>
      </c>
      <c r="C126" s="64" t="s">
        <v>30</v>
      </c>
      <c r="D126" s="64" t="s">
        <v>30</v>
      </c>
      <c r="E126" s="68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">
        <v>30</v>
      </c>
      <c r="C129" s="64" t="s">
        <v>30</v>
      </c>
      <c r="D129" s="64" t="s">
        <v>30</v>
      </c>
      <c r="E129" s="68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">
        <v>30</v>
      </c>
      <c r="C130" s="64" t="s">
        <v>30</v>
      </c>
      <c r="D130" s="64" t="s">
        <v>30</v>
      </c>
      <c r="E130" s="68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">
        <v>30</v>
      </c>
      <c r="C131" s="64" t="s">
        <v>30</v>
      </c>
      <c r="D131" s="64" t="s">
        <v>30</v>
      </c>
      <c r="E131" s="68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">
        <v>30</v>
      </c>
      <c r="C132" s="64" t="s">
        <v>30</v>
      </c>
      <c r="D132" s="64" t="s">
        <v>30</v>
      </c>
      <c r="E132" s="68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">
        <v>30</v>
      </c>
      <c r="C133" s="64" t="s">
        <v>30</v>
      </c>
      <c r="D133" s="64" t="s">
        <v>30</v>
      </c>
      <c r="E133" s="68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">
        <v>30</v>
      </c>
      <c r="C134" s="64" t="s">
        <v>30</v>
      </c>
      <c r="D134" s="64" t="s">
        <v>30</v>
      </c>
      <c r="E134" s="68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">
        <v>30</v>
      </c>
      <c r="C135" s="64" t="s">
        <v>30</v>
      </c>
      <c r="D135" s="64" t="s">
        <v>30</v>
      </c>
      <c r="E135" s="68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">
        <v>30</v>
      </c>
      <c r="C136" s="64" t="s">
        <v>30</v>
      </c>
      <c r="D136" s="64" t="s">
        <v>30</v>
      </c>
      <c r="E136" s="68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25">
      <c r="B137" s="64" t="s">
        <v>30</v>
      </c>
      <c r="C137" s="64" t="s">
        <v>30</v>
      </c>
      <c r="D137" s="64" t="s">
        <v>30</v>
      </c>
      <c r="E137" s="68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25">
      <c r="B138" s="64" t="s">
        <v>30</v>
      </c>
      <c r="C138" s="64" t="s">
        <v>30</v>
      </c>
      <c r="D138" s="64" t="s">
        <v>30</v>
      </c>
      <c r="E138" s="68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25">
      <c r="B139" s="64" t="s">
        <v>30</v>
      </c>
      <c r="C139" s="64" t="s">
        <v>30</v>
      </c>
      <c r="D139" s="64" t="s">
        <v>30</v>
      </c>
      <c r="E139" s="68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">
        <v>30</v>
      </c>
      <c r="C142" s="64" t="s">
        <v>30</v>
      </c>
      <c r="D142" s="64" t="s">
        <v>30</v>
      </c>
      <c r="E142" s="68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">
        <v>30</v>
      </c>
      <c r="C143" s="64" t="s">
        <v>30</v>
      </c>
      <c r="D143" s="64" t="s">
        <v>30</v>
      </c>
      <c r="E143" s="68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">
        <v>30</v>
      </c>
      <c r="C144" s="64" t="s">
        <v>30</v>
      </c>
      <c r="D144" s="64" t="s">
        <v>30</v>
      </c>
      <c r="E144" s="68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">
        <v>30</v>
      </c>
      <c r="C145" s="64" t="s">
        <v>30</v>
      </c>
      <c r="D145" s="64" t="s">
        <v>30</v>
      </c>
      <c r="E145" s="68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">
        <v>30</v>
      </c>
      <c r="C146" s="64" t="s">
        <v>30</v>
      </c>
      <c r="D146" s="64" t="s">
        <v>30</v>
      </c>
      <c r="E146" s="68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">
        <v>30</v>
      </c>
      <c r="C147" s="64" t="s">
        <v>30</v>
      </c>
      <c r="D147" s="64" t="s">
        <v>30</v>
      </c>
      <c r="E147" s="68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">
        <v>30</v>
      </c>
      <c r="C148" s="64" t="s">
        <v>30</v>
      </c>
      <c r="D148" s="64" t="s">
        <v>30</v>
      </c>
      <c r="E148" s="68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">
        <v>30</v>
      </c>
      <c r="C149" s="64" t="s">
        <v>30</v>
      </c>
      <c r="D149" s="64" t="s">
        <v>30</v>
      </c>
      <c r="E149" s="68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25">
      <c r="B150" s="64" t="s">
        <v>30</v>
      </c>
      <c r="C150" s="64" t="s">
        <v>30</v>
      </c>
      <c r="D150" s="64" t="s">
        <v>30</v>
      </c>
      <c r="E150" s="68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25">
      <c r="B151" s="64" t="s">
        <v>30</v>
      </c>
      <c r="C151" s="64" t="s">
        <v>30</v>
      </c>
      <c r="D151" s="64" t="s">
        <v>30</v>
      </c>
      <c r="E151" s="68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25">
      <c r="B152" s="64" t="s">
        <v>30</v>
      </c>
      <c r="C152" s="64" t="s">
        <v>30</v>
      </c>
      <c r="D152" s="64" t="s">
        <v>30</v>
      </c>
      <c r="E152" s="68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">
        <v>30</v>
      </c>
      <c r="C155" s="64" t="s">
        <v>30</v>
      </c>
      <c r="D155" s="64" t="s">
        <v>30</v>
      </c>
      <c r="E155" s="68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">
        <v>30</v>
      </c>
      <c r="C156" s="64" t="s">
        <v>30</v>
      </c>
      <c r="D156" s="64" t="s">
        <v>30</v>
      </c>
      <c r="E156" s="68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">
        <v>30</v>
      </c>
      <c r="C157" s="64" t="s">
        <v>30</v>
      </c>
      <c r="D157" s="64" t="s">
        <v>30</v>
      </c>
      <c r="E157" s="68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">
        <v>30</v>
      </c>
      <c r="C158" s="64" t="s">
        <v>30</v>
      </c>
      <c r="D158" s="64" t="s">
        <v>30</v>
      </c>
      <c r="E158" s="68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">
        <v>30</v>
      </c>
      <c r="C159" s="64" t="s">
        <v>30</v>
      </c>
      <c r="D159" s="64" t="s">
        <v>30</v>
      </c>
      <c r="E159" s="68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">
        <v>30</v>
      </c>
      <c r="C160" s="64" t="s">
        <v>30</v>
      </c>
      <c r="D160" s="64" t="s">
        <v>30</v>
      </c>
      <c r="E160" s="68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">
        <v>30</v>
      </c>
      <c r="C161" s="64" t="s">
        <v>30</v>
      </c>
      <c r="D161" s="64" t="s">
        <v>30</v>
      </c>
      <c r="E161" s="68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">
        <v>30</v>
      </c>
      <c r="C162" s="64" t="s">
        <v>30</v>
      </c>
      <c r="D162" s="64" t="s">
        <v>30</v>
      </c>
      <c r="E162" s="68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25">
      <c r="B163" s="64" t="s">
        <v>30</v>
      </c>
      <c r="C163" s="64" t="s">
        <v>30</v>
      </c>
      <c r="D163" s="64" t="s">
        <v>30</v>
      </c>
      <c r="E163" s="68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25">
      <c r="B164" s="64" t="s">
        <v>30</v>
      </c>
      <c r="C164" s="64" t="s">
        <v>30</v>
      </c>
      <c r="D164" s="64" t="s">
        <v>30</v>
      </c>
      <c r="E164" s="68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25">
      <c r="B165" s="64" t="s">
        <v>30</v>
      </c>
      <c r="C165" s="64" t="s">
        <v>30</v>
      </c>
      <c r="D165" s="64" t="s">
        <v>30</v>
      </c>
      <c r="E165" s="68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">
        <v>30</v>
      </c>
      <c r="C168" s="64" t="s">
        <v>30</v>
      </c>
      <c r="D168" s="64" t="s">
        <v>30</v>
      </c>
      <c r="E168" s="68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">
        <v>30</v>
      </c>
      <c r="C169" s="64" t="s">
        <v>30</v>
      </c>
      <c r="D169" s="64" t="s">
        <v>30</v>
      </c>
      <c r="E169" s="68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">
        <v>30</v>
      </c>
      <c r="C170" s="64" t="s">
        <v>30</v>
      </c>
      <c r="D170" s="64" t="s">
        <v>30</v>
      </c>
      <c r="E170" s="68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">
        <v>30</v>
      </c>
      <c r="C171" s="64" t="s">
        <v>30</v>
      </c>
      <c r="D171" s="64" t="s">
        <v>30</v>
      </c>
      <c r="E171" s="68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">
        <v>30</v>
      </c>
      <c r="C172" s="64" t="s">
        <v>30</v>
      </c>
      <c r="D172" s="64" t="s">
        <v>30</v>
      </c>
      <c r="E172" s="68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">
        <v>30</v>
      </c>
      <c r="C173" s="64" t="s">
        <v>30</v>
      </c>
      <c r="D173" s="64" t="s">
        <v>30</v>
      </c>
      <c r="E173" s="68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">
        <v>30</v>
      </c>
      <c r="C174" s="64" t="s">
        <v>30</v>
      </c>
      <c r="D174" s="64" t="s">
        <v>30</v>
      </c>
      <c r="E174" s="68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">
        <v>30</v>
      </c>
      <c r="C175" s="64" t="s">
        <v>30</v>
      </c>
      <c r="D175" s="64" t="s">
        <v>30</v>
      </c>
      <c r="E175" s="68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25">
      <c r="B176" s="64" t="s">
        <v>30</v>
      </c>
      <c r="C176" s="64" t="s">
        <v>30</v>
      </c>
      <c r="D176" s="64" t="s">
        <v>30</v>
      </c>
      <c r="E176" s="68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25">
      <c r="B177" s="64" t="s">
        <v>30</v>
      </c>
      <c r="C177" s="64" t="s">
        <v>30</v>
      </c>
      <c r="D177" s="64" t="s">
        <v>30</v>
      </c>
      <c r="E177" s="68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25">
      <c r="B178" s="64" t="s">
        <v>30</v>
      </c>
      <c r="C178" s="64" t="s">
        <v>30</v>
      </c>
      <c r="D178" s="64" t="s">
        <v>30</v>
      </c>
      <c r="E178" s="68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">
        <v>30</v>
      </c>
      <c r="C181" s="64" t="s">
        <v>30</v>
      </c>
      <c r="D181" s="64" t="s">
        <v>30</v>
      </c>
      <c r="E181" s="68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">
        <v>30</v>
      </c>
      <c r="C182" s="64" t="s">
        <v>30</v>
      </c>
      <c r="D182" s="64" t="s">
        <v>30</v>
      </c>
      <c r="E182" s="68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">
        <v>30</v>
      </c>
      <c r="C183" s="64" t="s">
        <v>30</v>
      </c>
      <c r="D183" s="64" t="s">
        <v>30</v>
      </c>
      <c r="E183" s="68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">
        <v>30</v>
      </c>
      <c r="C184" s="64" t="s">
        <v>30</v>
      </c>
      <c r="D184" s="64" t="s">
        <v>30</v>
      </c>
      <c r="E184" s="68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">
        <v>30</v>
      </c>
      <c r="C185" s="64" t="s">
        <v>30</v>
      </c>
      <c r="D185" s="64" t="s">
        <v>30</v>
      </c>
      <c r="E185" s="68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">
        <v>30</v>
      </c>
      <c r="C186" s="64" t="s">
        <v>30</v>
      </c>
      <c r="D186" s="64" t="s">
        <v>30</v>
      </c>
      <c r="E186" s="68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">
        <v>30</v>
      </c>
      <c r="C187" s="64" t="s">
        <v>30</v>
      </c>
      <c r="D187" s="64" t="s">
        <v>30</v>
      </c>
      <c r="E187" s="68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">
        <v>30</v>
      </c>
      <c r="C188" s="64" t="s">
        <v>30</v>
      </c>
      <c r="D188" s="64" t="s">
        <v>30</v>
      </c>
      <c r="E188" s="68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64" t="s">
        <v>30</v>
      </c>
      <c r="C189" s="64" t="s">
        <v>30</v>
      </c>
      <c r="D189" s="64" t="s">
        <v>30</v>
      </c>
      <c r="E189" s="68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64" t="s">
        <v>30</v>
      </c>
      <c r="C190" s="64" t="s">
        <v>30</v>
      </c>
      <c r="D190" s="64" t="s">
        <v>30</v>
      </c>
      <c r="E190" s="68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64" t="s">
        <v>30</v>
      </c>
      <c r="C191" s="64" t="s">
        <v>30</v>
      </c>
      <c r="D191" s="64" t="s">
        <v>30</v>
      </c>
      <c r="E191" s="68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W12 H51:W51 H38:W38 H25:W25" xr:uid="{00000000-0002-0000-09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zoomScale="70" zoomScaleNormal="70" workbookViewId="0">
      <pane xSplit="2" ySplit="11" topLeftCell="D27" activePane="bottomRight" state="frozen"/>
      <selection pane="topRight" activeCell="C1" sqref="C1"/>
      <selection pane="bottomLeft" activeCell="A10" sqref="A10"/>
      <selection pane="bottomRight" activeCell="I20" sqref="I20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4" t="s">
        <v>715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716</v>
      </c>
    </row>
    <row r="2" spans="1:143" s="4" customFormat="1" ht="15" customHeight="1" x14ac:dyDescent="0.3">
      <c r="AZ2" s="13" t="s">
        <v>717</v>
      </c>
    </row>
    <row r="3" spans="1:143" s="4" customFormat="1" ht="15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718</v>
      </c>
    </row>
    <row r="4" spans="1:143" s="4" customFormat="1" ht="15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5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5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 x14ac:dyDescent="0.3">
      <c r="B8" s="8" t="s">
        <v>19</v>
      </c>
      <c r="C8" s="16"/>
      <c r="D8" s="70"/>
      <c r="E8" s="14" t="s">
        <v>719</v>
      </c>
    </row>
    <row r="9" spans="1:143" s="4" customFormat="1" ht="15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5" customHeight="1" x14ac:dyDescent="0.25">
      <c r="A10" s="74"/>
      <c r="B10" s="69"/>
      <c r="C10" s="69"/>
      <c r="D10" s="19" t="s">
        <v>674</v>
      </c>
      <c r="E10" s="19" t="s">
        <v>674</v>
      </c>
      <c r="F10" s="19" t="s">
        <v>674</v>
      </c>
      <c r="G10" s="19" t="s">
        <v>674</v>
      </c>
      <c r="H10" s="19" t="s">
        <v>674</v>
      </c>
      <c r="I10" s="19" t="s">
        <v>720</v>
      </c>
      <c r="J10" s="19" t="s">
        <v>720</v>
      </c>
      <c r="K10" s="19" t="s">
        <v>720</v>
      </c>
      <c r="L10" s="19" t="s">
        <v>720</v>
      </c>
      <c r="M10" s="19" t="s">
        <v>720</v>
      </c>
      <c r="N10" s="19" t="s">
        <v>720</v>
      </c>
      <c r="O10" s="19" t="s">
        <v>720</v>
      </c>
      <c r="P10" s="19" t="s">
        <v>720</v>
      </c>
      <c r="Q10" s="19" t="s">
        <v>720</v>
      </c>
      <c r="R10" s="19" t="s">
        <v>720</v>
      </c>
      <c r="S10" s="19" t="s">
        <v>720</v>
      </c>
      <c r="T10" s="19" t="s">
        <v>720</v>
      </c>
      <c r="U10" s="19" t="s">
        <v>720</v>
      </c>
      <c r="V10" s="19" t="s">
        <v>720</v>
      </c>
      <c r="W10" s="19" t="s">
        <v>720</v>
      </c>
      <c r="X10" s="19" t="s">
        <v>720</v>
      </c>
      <c r="Y10" s="19" t="s">
        <v>720</v>
      </c>
      <c r="Z10" s="19" t="s">
        <v>721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5" customHeight="1" x14ac:dyDescent="0.25">
      <c r="A11" s="19" t="s">
        <v>722</v>
      </c>
      <c r="B11" s="19" t="s">
        <v>674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677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677</v>
      </c>
      <c r="Z11" s="19" t="s">
        <v>677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RANK(Z12,$Z$12:$Z$24)</f>
        <v>1</v>
      </c>
      <c r="B12" s="64" t="s">
        <v>684</v>
      </c>
      <c r="C12" s="64"/>
      <c r="D12" s="24">
        <f>Individual_Scores_Men_Var!G88</f>
        <v>1234</v>
      </c>
      <c r="E12" s="24">
        <f>Individual_Scores_Men_Var!H88</f>
        <v>1058</v>
      </c>
      <c r="F12" s="24">
        <f>Individual_Scores_Men_Var!I88</f>
        <v>1113</v>
      </c>
      <c r="G12" s="24">
        <f>Individual_Scores_Men_Var!J88</f>
        <v>1064</v>
      </c>
      <c r="H12" s="19">
        <f>SUM(D12:G12)</f>
        <v>4469</v>
      </c>
      <c r="I12" s="24">
        <f>Baker_Scores_Men_Var!H77</f>
        <v>212</v>
      </c>
      <c r="J12" s="24">
        <f>Baker_Scores_Men_Var!I77</f>
        <v>247</v>
      </c>
      <c r="K12" s="24">
        <f>Baker_Scores_Men_Var!J77</f>
        <v>222</v>
      </c>
      <c r="L12" s="24">
        <f>Baker_Scores_Men_Var!K77</f>
        <v>149</v>
      </c>
      <c r="M12" s="24">
        <f>Baker_Scores_Men_Var!L77</f>
        <v>223</v>
      </c>
      <c r="N12" s="24">
        <f>Baker_Scores_Men_Var!M77</f>
        <v>212</v>
      </c>
      <c r="O12" s="24">
        <f>Baker_Scores_Men_Var!N77</f>
        <v>204</v>
      </c>
      <c r="P12" s="50">
        <f>Baker_Scores_Men_Var!O77</f>
        <v>176</v>
      </c>
      <c r="Q12" s="24">
        <f>Baker_Scores_Men_Var!P77</f>
        <v>215</v>
      </c>
      <c r="R12" s="24">
        <f>Baker_Scores_Men_Var!Q77</f>
        <v>212</v>
      </c>
      <c r="S12" s="50">
        <f>Baker_Scores_Men_Var!R77</f>
        <v>223</v>
      </c>
      <c r="T12" s="50">
        <f>Baker_Scores_Men_Var!S77</f>
        <v>228</v>
      </c>
      <c r="U12" s="50">
        <f>Baker_Scores_Men_Var!T77</f>
        <v>226</v>
      </c>
      <c r="V12" s="50">
        <f>Baker_Scores_Men_Var!U77</f>
        <v>213</v>
      </c>
      <c r="W12" s="50">
        <f>Baker_Scores_Men_Var!V77</f>
        <v>174</v>
      </c>
      <c r="X12" s="50">
        <f>Baker_Scores_Men_Var!W77</f>
        <v>248</v>
      </c>
      <c r="Y12" s="30">
        <f>SUM(I12:X12)</f>
        <v>3384</v>
      </c>
      <c r="Z12" s="30">
        <f>H12+Y12</f>
        <v>7853</v>
      </c>
    </row>
    <row r="13" spans="1:143" s="1" customFormat="1" ht="13.95" customHeight="1" x14ac:dyDescent="0.3">
      <c r="A13" s="13">
        <f t="array" ref="A13">RANK(Z13,$Z$12:$Z$24)</f>
        <v>2</v>
      </c>
      <c r="B13" s="64" t="s">
        <v>679</v>
      </c>
      <c r="C13" s="64"/>
      <c r="D13" s="24">
        <f>Individual_Scores_Men_Var!G23</f>
        <v>964</v>
      </c>
      <c r="E13" s="24">
        <f>Individual_Scores_Men_Var!H23</f>
        <v>1061</v>
      </c>
      <c r="F13" s="24">
        <f>Individual_Scores_Men_Var!I23</f>
        <v>1114</v>
      </c>
      <c r="G13" s="24">
        <f>Individual_Scores_Men_Var!J23</f>
        <v>984</v>
      </c>
      <c r="H13" s="19">
        <f>SUM(D13:G13)</f>
        <v>4123</v>
      </c>
      <c r="I13" s="24">
        <f>Baker_Scores_Men_Var!H12</f>
        <v>180</v>
      </c>
      <c r="J13" s="24">
        <f>Baker_Scores_Men_Var!I12</f>
        <v>203</v>
      </c>
      <c r="K13" s="24">
        <f>Baker_Scores_Men_Var!J12</f>
        <v>241</v>
      </c>
      <c r="L13" s="24">
        <f>Baker_Scores_Men_Var!K12</f>
        <v>223</v>
      </c>
      <c r="M13" s="24">
        <f>Baker_Scores_Men_Var!L12</f>
        <v>204</v>
      </c>
      <c r="N13" s="24">
        <f>Baker_Scores_Men_Var!M12</f>
        <v>245</v>
      </c>
      <c r="O13" s="24">
        <f>Baker_Scores_Men_Var!N12</f>
        <v>213</v>
      </c>
      <c r="P13" s="50">
        <f>Baker_Scores_Men_Var!O12</f>
        <v>203</v>
      </c>
      <c r="Q13" s="24">
        <f>Baker_Scores_Men_Var!P12</f>
        <v>224</v>
      </c>
      <c r="R13" s="24">
        <f>Baker_Scores_Men_Var!Q12</f>
        <v>190</v>
      </c>
      <c r="S13" s="50">
        <f>Baker_Scores_Men_Var!R12</f>
        <v>247</v>
      </c>
      <c r="T13" s="50">
        <f>Baker_Scores_Men_Var!S12</f>
        <v>287</v>
      </c>
      <c r="U13" s="50">
        <f>Baker_Scores_Men_Var!T12</f>
        <v>183</v>
      </c>
      <c r="V13" s="50">
        <f>Baker_Scores_Men_Var!U12</f>
        <v>179</v>
      </c>
      <c r="W13" s="50">
        <f>Baker_Scores_Men_Var!V12</f>
        <v>184</v>
      </c>
      <c r="X13" s="50">
        <f>Baker_Scores_Men_Var!W12</f>
        <v>219</v>
      </c>
      <c r="Y13" s="30">
        <f>SUM(I13:X13)</f>
        <v>3425</v>
      </c>
      <c r="Z13" s="30">
        <f>H13+Y13</f>
        <v>7548</v>
      </c>
    </row>
    <row r="14" spans="1:143" s="1" customFormat="1" ht="13.95" customHeight="1" x14ac:dyDescent="0.3">
      <c r="A14" s="13">
        <f t="array" ref="A14">RANK(Z14,$Z$12:$Z$24)</f>
        <v>3</v>
      </c>
      <c r="B14" s="1" t="s">
        <v>683</v>
      </c>
      <c r="D14" s="24">
        <f>Individual_Scores_Men_Var!G75</f>
        <v>908</v>
      </c>
      <c r="E14" s="24">
        <f>Individual_Scores_Men_Var!H75</f>
        <v>1072</v>
      </c>
      <c r="F14" s="24">
        <f>Individual_Scores_Men_Var!I75</f>
        <v>1152</v>
      </c>
      <c r="G14" s="24">
        <f>Individual_Scores_Men_Var!J75</f>
        <v>1028</v>
      </c>
      <c r="H14" s="19">
        <f>SUM(D14:G14)</f>
        <v>4160</v>
      </c>
      <c r="I14" s="24">
        <f>Baker_Scores_Men_Var!H64</f>
        <v>233</v>
      </c>
      <c r="J14" s="24">
        <f>Baker_Scores_Men_Var!I64</f>
        <v>216</v>
      </c>
      <c r="K14" s="24">
        <f>Baker_Scores_Men_Var!J64</f>
        <v>244</v>
      </c>
      <c r="L14" s="24">
        <f>Baker_Scores_Men_Var!K64</f>
        <v>244</v>
      </c>
      <c r="M14" s="24">
        <f>Baker_Scores_Men_Var!L64</f>
        <v>216</v>
      </c>
      <c r="N14" s="24">
        <f>Baker_Scores_Men_Var!M64</f>
        <v>224</v>
      </c>
      <c r="O14" s="24">
        <f>Baker_Scores_Men_Var!N64</f>
        <v>211</v>
      </c>
      <c r="P14" s="50">
        <f>Baker_Scores_Men_Var!O64</f>
        <v>213</v>
      </c>
      <c r="Q14" s="24">
        <f>Baker_Scores_Men_Var!P64</f>
        <v>157</v>
      </c>
      <c r="R14" s="24">
        <f>Baker_Scores_Men_Var!Q64</f>
        <v>200</v>
      </c>
      <c r="S14" s="50">
        <f>Baker_Scores_Men_Var!R64</f>
        <v>171</v>
      </c>
      <c r="T14" s="50">
        <f>Baker_Scores_Men_Var!S64</f>
        <v>203</v>
      </c>
      <c r="U14" s="50">
        <f>Baker_Scores_Men_Var!T64</f>
        <v>184</v>
      </c>
      <c r="V14" s="50">
        <f>Baker_Scores_Men_Var!U64</f>
        <v>233</v>
      </c>
      <c r="W14" s="50">
        <f>Baker_Scores_Men_Var!V64</f>
        <v>179</v>
      </c>
      <c r="X14" s="50">
        <f>Baker_Scores_Men_Var!W64</f>
        <v>201</v>
      </c>
      <c r="Y14" s="30">
        <f>SUM(I14:X14)</f>
        <v>3329</v>
      </c>
      <c r="Z14" s="30">
        <f>H14+Y14</f>
        <v>7489</v>
      </c>
    </row>
    <row r="15" spans="1:143" s="1" customFormat="1" ht="13.95" customHeight="1" x14ac:dyDescent="0.3">
      <c r="A15" s="13">
        <f t="array" ref="A15">RANK(Z15,$Z$12:$Z$24)</f>
        <v>4</v>
      </c>
      <c r="B15" s="64" t="s">
        <v>681</v>
      </c>
      <c r="C15" s="64"/>
      <c r="D15" s="24">
        <f>Individual_Scores_Men_Var!G49</f>
        <v>1049</v>
      </c>
      <c r="E15" s="24">
        <f>Individual_Scores_Men_Var!H49</f>
        <v>1001</v>
      </c>
      <c r="F15" s="24">
        <f>Individual_Scores_Men_Var!I49</f>
        <v>1018</v>
      </c>
      <c r="G15" s="24">
        <f>Individual_Scores_Men_Var!J49</f>
        <v>1115</v>
      </c>
      <c r="H15" s="19">
        <f>SUM(D15:G15)</f>
        <v>4183</v>
      </c>
      <c r="I15" s="24">
        <f>Baker_Scores_Men_Var!H38</f>
        <v>214</v>
      </c>
      <c r="J15" s="24">
        <f>Baker_Scores_Men_Var!I38</f>
        <v>238</v>
      </c>
      <c r="K15" s="24">
        <f>Baker_Scores_Men_Var!J38</f>
        <v>193</v>
      </c>
      <c r="L15" s="24">
        <f>Baker_Scores_Men_Var!K38</f>
        <v>209</v>
      </c>
      <c r="M15" s="24">
        <f>Baker_Scores_Men_Var!L38</f>
        <v>146</v>
      </c>
      <c r="N15" s="24">
        <f>Baker_Scores_Men_Var!M38</f>
        <v>181</v>
      </c>
      <c r="O15" s="24">
        <f>Baker_Scores_Men_Var!N38</f>
        <v>193</v>
      </c>
      <c r="P15" s="50">
        <f>Baker_Scores_Men_Var!O38</f>
        <v>197</v>
      </c>
      <c r="Q15" s="24">
        <f>Baker_Scores_Men_Var!P38</f>
        <v>211</v>
      </c>
      <c r="R15" s="24">
        <f>Baker_Scores_Men_Var!Q38</f>
        <v>220</v>
      </c>
      <c r="S15" s="50">
        <f>Baker_Scores_Men_Var!R38</f>
        <v>207</v>
      </c>
      <c r="T15" s="50">
        <f>Baker_Scores_Men_Var!S38</f>
        <v>190</v>
      </c>
      <c r="U15" s="50">
        <f>Baker_Scores_Men_Var!T38</f>
        <v>235</v>
      </c>
      <c r="V15" s="50">
        <f>Baker_Scores_Men_Var!U38</f>
        <v>200</v>
      </c>
      <c r="W15" s="50">
        <f>Baker_Scores_Men_Var!V38</f>
        <v>244</v>
      </c>
      <c r="X15" s="50">
        <f>Baker_Scores_Men_Var!W38</f>
        <v>198</v>
      </c>
      <c r="Y15" s="30">
        <f>SUM(I15:X15)</f>
        <v>3276</v>
      </c>
      <c r="Z15" s="30">
        <f>H15+Y15</f>
        <v>7459</v>
      </c>
    </row>
    <row r="16" spans="1:143" s="1" customFormat="1" ht="13.95" customHeight="1" x14ac:dyDescent="0.3">
      <c r="A16" s="13">
        <f t="array" ref="A16">RANK(Z16,$Z$12:$Z$24)</f>
        <v>5</v>
      </c>
      <c r="B16" s="64" t="s">
        <v>687</v>
      </c>
      <c r="C16" s="21"/>
      <c r="D16" s="24">
        <f>Individual_Scores_Men_Var!G127</f>
        <v>932</v>
      </c>
      <c r="E16" s="24">
        <f>Individual_Scores_Men_Var!H127</f>
        <v>1035</v>
      </c>
      <c r="F16" s="24">
        <f>Individual_Scores_Men_Var!I127</f>
        <v>1013</v>
      </c>
      <c r="G16" s="24">
        <f>Individual_Scores_Men_Var!J127</f>
        <v>1017</v>
      </c>
      <c r="H16" s="19">
        <f>SUM(D16:G16)</f>
        <v>3997</v>
      </c>
      <c r="I16" s="24">
        <f>Baker_Scores_Men_Var!H116</f>
        <v>223</v>
      </c>
      <c r="J16" s="24">
        <f>Baker_Scores_Men_Var!I116</f>
        <v>207</v>
      </c>
      <c r="K16" s="24">
        <f>Baker_Scores_Men_Var!J116</f>
        <v>203</v>
      </c>
      <c r="L16" s="24">
        <f>Baker_Scores_Men_Var!K116</f>
        <v>202</v>
      </c>
      <c r="M16" s="24">
        <f>Baker_Scores_Men_Var!L116</f>
        <v>265</v>
      </c>
      <c r="N16" s="24">
        <f>Baker_Scores_Men_Var!M116</f>
        <v>246</v>
      </c>
      <c r="O16" s="24">
        <f>Baker_Scores_Men_Var!N116</f>
        <v>151</v>
      </c>
      <c r="P16" s="24">
        <f>Baker_Scores_Men_Var!O116</f>
        <v>154</v>
      </c>
      <c r="Q16" s="24">
        <f>Baker_Scores_Men_Var!P116</f>
        <v>157</v>
      </c>
      <c r="R16" s="24">
        <f>Baker_Scores_Men_Var!Q116</f>
        <v>186</v>
      </c>
      <c r="S16" s="24">
        <f>Baker_Scores_Men_Var!R116</f>
        <v>187</v>
      </c>
      <c r="T16" s="24">
        <f>Baker_Scores_Men_Var!S116</f>
        <v>190</v>
      </c>
      <c r="U16" s="24">
        <f>Baker_Scores_Men_Var!T116</f>
        <v>153</v>
      </c>
      <c r="V16" s="24">
        <f>Baker_Scores_Men_Var!U116</f>
        <v>213</v>
      </c>
      <c r="W16" s="24">
        <f>Baker_Scores_Men_Var!V116</f>
        <v>169</v>
      </c>
      <c r="X16" s="24">
        <f>Baker_Scores_Men_Var!W116</f>
        <v>168</v>
      </c>
      <c r="Y16" s="19">
        <f>SUM(I16:X16)</f>
        <v>3074</v>
      </c>
      <c r="Z16" s="19">
        <f>H16+Y16</f>
        <v>7071</v>
      </c>
    </row>
    <row r="17" spans="1:143" s="1" customFormat="1" ht="13.95" customHeight="1" x14ac:dyDescent="0.3">
      <c r="A17" s="13">
        <f t="array" ref="A17">RANK(Z17,$Z$12:$Z$24)</f>
        <v>6</v>
      </c>
      <c r="B17" s="21" t="s">
        <v>686</v>
      </c>
      <c r="C17" s="21"/>
      <c r="D17" s="24">
        <f>Individual_Scores_Men_Var!G114</f>
        <v>861</v>
      </c>
      <c r="E17" s="24">
        <f>Individual_Scores_Men_Var!H114</f>
        <v>959</v>
      </c>
      <c r="F17" s="24">
        <f>Individual_Scores_Men_Var!I114</f>
        <v>999</v>
      </c>
      <c r="G17" s="24">
        <f>Individual_Scores_Men_Var!J114</f>
        <v>995</v>
      </c>
      <c r="H17" s="19">
        <f>SUM(D17:G17)</f>
        <v>3814</v>
      </c>
      <c r="I17" s="24">
        <f>Baker_Scores_Men_Var!H103</f>
        <v>174</v>
      </c>
      <c r="J17" s="24">
        <f>Baker_Scores_Men_Var!I103</f>
        <v>235</v>
      </c>
      <c r="K17" s="24">
        <f>Baker_Scores_Men_Var!J103</f>
        <v>184</v>
      </c>
      <c r="L17" s="24">
        <f>Baker_Scores_Men_Var!K103</f>
        <v>156</v>
      </c>
      <c r="M17" s="24">
        <f>Baker_Scores_Men_Var!L103</f>
        <v>194</v>
      </c>
      <c r="N17" s="24">
        <f>Baker_Scores_Men_Var!M103</f>
        <v>210</v>
      </c>
      <c r="O17" s="24">
        <f>Baker_Scores_Men_Var!N103</f>
        <v>184</v>
      </c>
      <c r="P17" s="24">
        <f>Baker_Scores_Men_Var!O103</f>
        <v>165</v>
      </c>
      <c r="Q17" s="24">
        <f>Baker_Scores_Men_Var!P103</f>
        <v>258</v>
      </c>
      <c r="R17" s="24">
        <f>Baker_Scores_Men_Var!Q103</f>
        <v>231</v>
      </c>
      <c r="S17" s="24">
        <f>Baker_Scores_Men_Var!R103</f>
        <v>166</v>
      </c>
      <c r="T17" s="24">
        <f>Baker_Scores_Men_Var!S103</f>
        <v>167</v>
      </c>
      <c r="U17" s="24">
        <f>Baker_Scores_Men_Var!T103</f>
        <v>210</v>
      </c>
      <c r="V17" s="24">
        <f>Baker_Scores_Men_Var!U103</f>
        <v>179</v>
      </c>
      <c r="W17" s="24">
        <f>Baker_Scores_Men_Var!V103</f>
        <v>266</v>
      </c>
      <c r="X17" s="24">
        <f>Baker_Scores_Men_Var!W103</f>
        <v>213</v>
      </c>
      <c r="Y17" s="19">
        <f>SUM(I17:X17)</f>
        <v>3192</v>
      </c>
      <c r="Z17" s="19">
        <f>H17+Y17</f>
        <v>7006</v>
      </c>
    </row>
    <row r="18" spans="1:143" s="1" customFormat="1" ht="13.95" customHeight="1" x14ac:dyDescent="0.3">
      <c r="A18" s="13">
        <f t="array" ref="A18">RANK(Z18,$Z$12:$Z$24)</f>
        <v>7</v>
      </c>
      <c r="B18" s="1" t="s">
        <v>690</v>
      </c>
      <c r="C18" s="13"/>
      <c r="D18" s="50">
        <f>Individual_Scores_Men_Var!G166</f>
        <v>991</v>
      </c>
      <c r="E18" s="50">
        <f>Individual_Scores_Men_Var!H166</f>
        <v>903</v>
      </c>
      <c r="F18" s="50">
        <f>Individual_Scores_Men_Var!I166</f>
        <v>963</v>
      </c>
      <c r="G18" s="50">
        <f>Individual_Scores_Men_Var!J166</f>
        <v>1022</v>
      </c>
      <c r="H18" s="30">
        <f>SUM(D18:G18)</f>
        <v>3879</v>
      </c>
      <c r="I18" s="50">
        <f>Baker_Scores_Men_Var!H155</f>
        <v>202</v>
      </c>
      <c r="J18" s="50">
        <f>Baker_Scores_Men_Var!I155</f>
        <v>233</v>
      </c>
      <c r="K18" s="50">
        <f>Baker_Scores_Men_Var!J155</f>
        <v>201</v>
      </c>
      <c r="L18" s="50">
        <f>Baker_Scores_Men_Var!K155</f>
        <v>199</v>
      </c>
      <c r="M18" s="50">
        <f>Baker_Scores_Men_Var!L155</f>
        <v>144</v>
      </c>
      <c r="N18" s="50">
        <f>Baker_Scores_Men_Var!M155</f>
        <v>171</v>
      </c>
      <c r="O18" s="50">
        <f>Baker_Scores_Men_Var!N155</f>
        <v>221</v>
      </c>
      <c r="P18" s="50">
        <f>Baker_Scores_Men_Var!O155</f>
        <v>194</v>
      </c>
      <c r="Q18" s="50">
        <f>Baker_Scores_Men_Var!P155</f>
        <v>240</v>
      </c>
      <c r="R18" s="50">
        <f>Baker_Scores_Men_Var!Q155</f>
        <v>200</v>
      </c>
      <c r="S18" s="50">
        <f>Baker_Scores_Men_Var!R155</f>
        <v>195</v>
      </c>
      <c r="T18" s="50">
        <f>Baker_Scores_Men_Var!S155</f>
        <v>150</v>
      </c>
      <c r="U18" s="50">
        <f>Baker_Scores_Men_Var!T155</f>
        <v>177</v>
      </c>
      <c r="V18" s="50">
        <f>Baker_Scores_Men_Var!U155</f>
        <v>157</v>
      </c>
      <c r="W18" s="50">
        <f>Baker_Scores_Men_Var!V155</f>
        <v>200</v>
      </c>
      <c r="X18" s="50">
        <f>Baker_Scores_Men_Var!W155</f>
        <v>159</v>
      </c>
      <c r="Y18" s="30">
        <f>SUM(I18:X18)</f>
        <v>3043</v>
      </c>
      <c r="Z18" s="30">
        <f>H18+Y18</f>
        <v>6922</v>
      </c>
    </row>
    <row r="19" spans="1:143" s="1" customFormat="1" ht="13.95" customHeight="1" x14ac:dyDescent="0.3">
      <c r="A19" s="13">
        <f t="array" ref="A19">RANK(Z19,$Z$12:$Z$24)</f>
        <v>8</v>
      </c>
      <c r="B19" s="1" t="s">
        <v>689</v>
      </c>
      <c r="C19" s="75"/>
      <c r="D19" s="50">
        <f>Individual_Scores_Men_Var!G153</f>
        <v>981</v>
      </c>
      <c r="E19" s="50">
        <f>Individual_Scores_Men_Var!H153</f>
        <v>1008</v>
      </c>
      <c r="F19" s="50">
        <f>Individual_Scores_Men_Var!I153</f>
        <v>1003</v>
      </c>
      <c r="G19" s="50">
        <f>Individual_Scores_Men_Var!J153</f>
        <v>989</v>
      </c>
      <c r="H19" s="30">
        <f>SUM(D19:G19)</f>
        <v>3981</v>
      </c>
      <c r="I19" s="50">
        <f>Baker_Scores_Men_Var!H142</f>
        <v>209</v>
      </c>
      <c r="J19" s="50">
        <f>Baker_Scores_Men_Var!I142</f>
        <v>186</v>
      </c>
      <c r="K19" s="50">
        <f>Baker_Scores_Men_Var!J142</f>
        <v>178</v>
      </c>
      <c r="L19" s="50">
        <f>Baker_Scores_Men_Var!K142</f>
        <v>174</v>
      </c>
      <c r="M19" s="50">
        <f>Baker_Scores_Men_Var!L142</f>
        <v>212</v>
      </c>
      <c r="N19" s="50">
        <f>Baker_Scores_Men_Var!M142</f>
        <v>201</v>
      </c>
      <c r="O19" s="50">
        <f>Baker_Scores_Men_Var!N142</f>
        <v>148</v>
      </c>
      <c r="P19" s="50">
        <f>Baker_Scores_Men_Var!O142</f>
        <v>190</v>
      </c>
      <c r="Q19" s="50">
        <f>Baker_Scores_Men_Var!P142</f>
        <v>184</v>
      </c>
      <c r="R19" s="50">
        <f>Baker_Scores_Men_Var!Q142</f>
        <v>151</v>
      </c>
      <c r="S19" s="50">
        <f>Baker_Scores_Men_Var!R142</f>
        <v>140</v>
      </c>
      <c r="T19" s="50">
        <f>Baker_Scores_Men_Var!S142</f>
        <v>158</v>
      </c>
      <c r="U19" s="50">
        <f>Baker_Scores_Men_Var!T142</f>
        <v>146</v>
      </c>
      <c r="V19" s="50">
        <f>Baker_Scores_Men_Var!U142</f>
        <v>208</v>
      </c>
      <c r="W19" s="50">
        <f>Baker_Scores_Men_Var!V142</f>
        <v>195</v>
      </c>
      <c r="X19" s="50">
        <f>Baker_Scores_Men_Var!W142</f>
        <v>166</v>
      </c>
      <c r="Y19" s="30">
        <f>SUM(I19:X19)</f>
        <v>2846</v>
      </c>
      <c r="Z19" s="30">
        <f>H19+Y19</f>
        <v>6827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RANK(Z20,$Z$12:$Z$24)</f>
        <v>9</v>
      </c>
      <c r="B20" s="64" t="s">
        <v>680</v>
      </c>
      <c r="C20" s="64"/>
      <c r="D20" s="24">
        <f>Individual_Scores_Men_Var!G36</f>
        <v>984</v>
      </c>
      <c r="E20" s="24">
        <f>Individual_Scores_Men_Var!H36</f>
        <v>960</v>
      </c>
      <c r="F20" s="24">
        <f>Individual_Scores_Men_Var!I36</f>
        <v>975</v>
      </c>
      <c r="G20" s="24">
        <f>Individual_Scores_Men_Var!J36</f>
        <v>969</v>
      </c>
      <c r="H20" s="19">
        <f>SUM(D20:G20)</f>
        <v>3888</v>
      </c>
      <c r="I20" s="24">
        <f>Baker_Scores_Men_Var!H25</f>
        <v>172</v>
      </c>
      <c r="J20" s="24">
        <f>Baker_Scores_Men_Var!I25</f>
        <v>192</v>
      </c>
      <c r="K20" s="24">
        <f>Baker_Scores_Men_Var!J25</f>
        <v>138</v>
      </c>
      <c r="L20" s="24">
        <f>Baker_Scores_Men_Var!K25</f>
        <v>184</v>
      </c>
      <c r="M20" s="24">
        <f>Baker_Scores_Men_Var!L25</f>
        <v>185</v>
      </c>
      <c r="N20" s="24">
        <f>Baker_Scores_Men_Var!M25</f>
        <v>179</v>
      </c>
      <c r="O20" s="24">
        <f>Baker_Scores_Men_Var!N25</f>
        <v>181</v>
      </c>
      <c r="P20" s="50">
        <f>Baker_Scores_Men_Var!O25</f>
        <v>205</v>
      </c>
      <c r="Q20" s="24">
        <f>Baker_Scores_Men_Var!P25</f>
        <v>140</v>
      </c>
      <c r="R20" s="24">
        <f>Baker_Scores_Men_Var!Q25</f>
        <v>179</v>
      </c>
      <c r="S20" s="50">
        <f>Baker_Scores_Men_Var!R25</f>
        <v>168</v>
      </c>
      <c r="T20" s="50">
        <f>Baker_Scores_Men_Var!S25</f>
        <v>162</v>
      </c>
      <c r="U20" s="50">
        <f>Baker_Scores_Men_Var!T25</f>
        <v>169</v>
      </c>
      <c r="V20" s="50">
        <f>Baker_Scores_Men_Var!U25</f>
        <v>238</v>
      </c>
      <c r="W20" s="50">
        <f>Baker_Scores_Men_Var!V25</f>
        <v>216</v>
      </c>
      <c r="X20" s="50">
        <f>Baker_Scores_Men_Var!W25</f>
        <v>157</v>
      </c>
      <c r="Y20" s="30">
        <f>SUM(I20:X20)</f>
        <v>2865</v>
      </c>
      <c r="Z20" s="30">
        <f>H20+Y20</f>
        <v>6753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RANK(Z21,$Z$12:$Z$24)</f>
        <v>10</v>
      </c>
      <c r="B21" s="64" t="s">
        <v>682</v>
      </c>
      <c r="C21" s="64"/>
      <c r="D21" s="24">
        <f>Individual_Scores_Men_Var!G62</f>
        <v>861</v>
      </c>
      <c r="E21" s="24">
        <f>Individual_Scores_Men_Var!H62</f>
        <v>899</v>
      </c>
      <c r="F21" s="24">
        <f>Individual_Scores_Men_Var!I62</f>
        <v>939</v>
      </c>
      <c r="G21" s="24">
        <f>Individual_Scores_Men_Var!J62</f>
        <v>1058</v>
      </c>
      <c r="H21" s="19">
        <f>SUM(D21:G21)</f>
        <v>3757</v>
      </c>
      <c r="I21" s="24">
        <f>Baker_Scores_Men_Var!H51</f>
        <v>214</v>
      </c>
      <c r="J21" s="24">
        <f>Baker_Scores_Men_Var!I51</f>
        <v>183</v>
      </c>
      <c r="K21" s="24">
        <f>Baker_Scores_Men_Var!J51</f>
        <v>166</v>
      </c>
      <c r="L21" s="24">
        <f>Baker_Scores_Men_Var!K51</f>
        <v>170</v>
      </c>
      <c r="M21" s="24">
        <f>Baker_Scores_Men_Var!L51</f>
        <v>137</v>
      </c>
      <c r="N21" s="24">
        <f>Baker_Scores_Men_Var!M51</f>
        <v>172</v>
      </c>
      <c r="O21" s="24">
        <f>Baker_Scores_Men_Var!N51</f>
        <v>183</v>
      </c>
      <c r="P21" s="50">
        <f>Baker_Scores_Men_Var!O51</f>
        <v>181</v>
      </c>
      <c r="Q21" s="24">
        <f>Baker_Scores_Men_Var!P51</f>
        <v>141</v>
      </c>
      <c r="R21" s="24">
        <f>Baker_Scores_Men_Var!Q51</f>
        <v>248</v>
      </c>
      <c r="S21" s="50">
        <f>Baker_Scores_Men_Var!R51</f>
        <v>167</v>
      </c>
      <c r="T21" s="50">
        <f>Baker_Scores_Men_Var!S51</f>
        <v>168</v>
      </c>
      <c r="U21" s="50">
        <f>Baker_Scores_Men_Var!T51</f>
        <v>246</v>
      </c>
      <c r="V21" s="50">
        <f>Baker_Scores_Men_Var!U51</f>
        <v>180</v>
      </c>
      <c r="W21" s="50">
        <f>Baker_Scores_Men_Var!V51</f>
        <v>197</v>
      </c>
      <c r="X21" s="50">
        <f>Baker_Scores_Men_Var!W51</f>
        <v>148</v>
      </c>
      <c r="Y21" s="30">
        <f>SUM(I21:X21)</f>
        <v>2901</v>
      </c>
      <c r="Z21" s="30">
        <f>H21+Y21</f>
        <v>6658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RANK(Z22,$Z$12:$Z$24)</f>
        <v>11</v>
      </c>
      <c r="B22" s="64" t="s">
        <v>688</v>
      </c>
      <c r="C22" s="21"/>
      <c r="D22" s="24">
        <f>Individual_Scores_Men_Var!G140</f>
        <v>929</v>
      </c>
      <c r="E22" s="24">
        <f>Individual_Scores_Men_Var!H140</f>
        <v>863</v>
      </c>
      <c r="F22" s="24">
        <f>Individual_Scores_Men_Var!I140</f>
        <v>817</v>
      </c>
      <c r="G22" s="24">
        <f>Individual_Scores_Men_Var!J140</f>
        <v>820</v>
      </c>
      <c r="H22" s="19">
        <f>SUM(D22:G22)</f>
        <v>3429</v>
      </c>
      <c r="I22" s="24">
        <f>Baker_Scores_Men_Var!H129</f>
        <v>159</v>
      </c>
      <c r="J22" s="24">
        <f>Baker_Scores_Men_Var!I129</f>
        <v>145</v>
      </c>
      <c r="K22" s="24">
        <f>Baker_Scores_Men_Var!J129</f>
        <v>197</v>
      </c>
      <c r="L22" s="24">
        <f>Baker_Scores_Men_Var!K129</f>
        <v>220</v>
      </c>
      <c r="M22" s="24">
        <f>Baker_Scores_Men_Var!L129</f>
        <v>214</v>
      </c>
      <c r="N22" s="24">
        <f>Baker_Scores_Men_Var!M129</f>
        <v>179</v>
      </c>
      <c r="O22" s="24">
        <f>Baker_Scores_Men_Var!N129</f>
        <v>174</v>
      </c>
      <c r="P22" s="24">
        <f>Baker_Scores_Men_Var!O129</f>
        <v>216</v>
      </c>
      <c r="Q22" s="24">
        <f>Baker_Scores_Men_Var!P129</f>
        <v>179</v>
      </c>
      <c r="R22" s="24">
        <f>Baker_Scores_Men_Var!Q129</f>
        <v>155</v>
      </c>
      <c r="S22" s="24">
        <f>Baker_Scores_Men_Var!R129</f>
        <v>171</v>
      </c>
      <c r="T22" s="24">
        <f>Baker_Scores_Men_Var!S129</f>
        <v>180</v>
      </c>
      <c r="U22" s="24">
        <f>Baker_Scores_Men_Var!T129</f>
        <v>122</v>
      </c>
      <c r="V22" s="24">
        <f>Baker_Scores_Men_Var!U129</f>
        <v>191</v>
      </c>
      <c r="W22" s="24">
        <f>Baker_Scores_Men_Var!V129</f>
        <v>169</v>
      </c>
      <c r="X22" s="24">
        <f>Baker_Scores_Men_Var!W129</f>
        <v>192</v>
      </c>
      <c r="Y22" s="19">
        <f>SUM(I22:X22)</f>
        <v>2863</v>
      </c>
      <c r="Z22" s="19">
        <f>H22+Y22</f>
        <v>6292</v>
      </c>
    </row>
    <row r="23" spans="1:143" s="1" customFormat="1" ht="13.95" customHeight="1" x14ac:dyDescent="0.3">
      <c r="A23" s="13">
        <f t="array" ref="A23">RANK(Z23,$Z$12:$Z$24)</f>
        <v>12</v>
      </c>
      <c r="B23" s="64" t="s">
        <v>685</v>
      </c>
      <c r="C23" s="64"/>
      <c r="D23" s="24">
        <f>Individual_Scores_Men_Var!G101</f>
        <v>756</v>
      </c>
      <c r="E23" s="50">
        <f>Individual_Scores_Men_Var!H101</f>
        <v>732</v>
      </c>
      <c r="F23" s="50">
        <f>Individual_Scores_Men_Var!I101</f>
        <v>732</v>
      </c>
      <c r="G23" s="50">
        <f>Individual_Scores_Men_Var!J101</f>
        <v>871</v>
      </c>
      <c r="H23" s="30">
        <f>SUM(D23:G23)</f>
        <v>3091</v>
      </c>
      <c r="I23" s="50">
        <f>Baker_Scores_Men_Var!H90</f>
        <v>186</v>
      </c>
      <c r="J23" s="50">
        <f>Baker_Scores_Men_Var!I90</f>
        <v>196</v>
      </c>
      <c r="K23" s="50">
        <f>Baker_Scores_Men_Var!J90</f>
        <v>138</v>
      </c>
      <c r="L23" s="50">
        <f>Baker_Scores_Men_Var!K90</f>
        <v>149</v>
      </c>
      <c r="M23" s="50">
        <f>Baker_Scores_Men_Var!L90</f>
        <v>129</v>
      </c>
      <c r="N23" s="50">
        <f>Baker_Scores_Men_Var!M90</f>
        <v>179</v>
      </c>
      <c r="O23" s="50">
        <f>Baker_Scores_Men_Var!N90</f>
        <v>127</v>
      </c>
      <c r="P23" s="50">
        <f>Baker_Scores_Men_Var!O90</f>
        <v>147</v>
      </c>
      <c r="Q23" s="50">
        <f>Baker_Scores_Men_Var!P90</f>
        <v>151</v>
      </c>
      <c r="R23" s="50">
        <f>Baker_Scores_Men_Var!Q90</f>
        <v>113</v>
      </c>
      <c r="S23" s="50">
        <f>Baker_Scores_Men_Var!R90</f>
        <v>179</v>
      </c>
      <c r="T23" s="50">
        <f>Baker_Scores_Men_Var!S90</f>
        <v>146</v>
      </c>
      <c r="U23" s="50">
        <f>Baker_Scores_Men_Var!T90</f>
        <v>123</v>
      </c>
      <c r="V23" s="50">
        <f>Baker_Scores_Men_Var!U90</f>
        <v>133</v>
      </c>
      <c r="W23" s="50">
        <f>Baker_Scores_Men_Var!V90</f>
        <v>129</v>
      </c>
      <c r="X23" s="50">
        <f>Baker_Scores_Men_Var!W90</f>
        <v>166</v>
      </c>
      <c r="Y23" s="30">
        <f>SUM(I23:X23)</f>
        <v>2391</v>
      </c>
      <c r="Z23" s="30">
        <f>H23+Y23</f>
        <v>5482</v>
      </c>
    </row>
    <row r="24" spans="1:143" s="1" customFormat="1" ht="13.95" customHeight="1" x14ac:dyDescent="0.25"/>
    <row r="25" spans="1:143" s="1" customFormat="1" ht="13.95" customHeight="1" x14ac:dyDescent="0.3">
      <c r="B25" s="33" t="s">
        <v>723</v>
      </c>
      <c r="D25" s="76">
        <f t="shared" ref="D25:Z25" si="0">SUM(D12:D23)</f>
        <v>11450</v>
      </c>
      <c r="E25" s="76">
        <f t="shared" si="0"/>
        <v>11551</v>
      </c>
      <c r="F25" s="76">
        <f t="shared" si="0"/>
        <v>11838</v>
      </c>
      <c r="G25" s="76">
        <f t="shared" si="0"/>
        <v>11932</v>
      </c>
      <c r="H25" s="77">
        <f t="shared" si="0"/>
        <v>46771</v>
      </c>
      <c r="I25" s="76">
        <f t="shared" si="0"/>
        <v>2378</v>
      </c>
      <c r="J25" s="76">
        <f t="shared" si="0"/>
        <v>2481</v>
      </c>
      <c r="K25" s="76">
        <f t="shared" si="0"/>
        <v>2305</v>
      </c>
      <c r="L25" s="76">
        <f t="shared" si="0"/>
        <v>2279</v>
      </c>
      <c r="M25" s="76">
        <f t="shared" si="0"/>
        <v>2269</v>
      </c>
      <c r="N25" s="76">
        <f t="shared" si="0"/>
        <v>2399</v>
      </c>
      <c r="O25" s="76">
        <f t="shared" si="0"/>
        <v>2190</v>
      </c>
      <c r="P25" s="76">
        <f t="shared" si="0"/>
        <v>2241</v>
      </c>
      <c r="Q25" s="76">
        <f t="shared" si="0"/>
        <v>2257</v>
      </c>
      <c r="R25" s="76">
        <f t="shared" si="0"/>
        <v>2285</v>
      </c>
      <c r="S25" s="76">
        <f t="shared" si="0"/>
        <v>2221</v>
      </c>
      <c r="T25" s="76">
        <f t="shared" si="0"/>
        <v>2229</v>
      </c>
      <c r="U25" s="76">
        <f t="shared" si="0"/>
        <v>2174</v>
      </c>
      <c r="V25" s="76">
        <f t="shared" si="0"/>
        <v>2324</v>
      </c>
      <c r="W25" s="76">
        <f t="shared" si="0"/>
        <v>2322</v>
      </c>
      <c r="X25" s="76">
        <f t="shared" si="0"/>
        <v>2235</v>
      </c>
      <c r="Y25" s="77">
        <f t="shared" si="0"/>
        <v>36589</v>
      </c>
      <c r="Z25" s="77">
        <f t="shared" si="0"/>
        <v>83360</v>
      </c>
    </row>
    <row r="26" spans="1:143" s="1" customFormat="1" ht="13.95" customHeight="1" x14ac:dyDescent="0.3">
      <c r="B26" s="33" t="s">
        <v>724</v>
      </c>
      <c r="D26" s="76">
        <f t="shared" ref="D26:Y26" si="1">(D25/12)</f>
        <v>954.16666666666663</v>
      </c>
      <c r="E26" s="76">
        <f t="shared" si="1"/>
        <v>962.58333333333337</v>
      </c>
      <c r="F26" s="76">
        <f t="shared" si="1"/>
        <v>986.5</v>
      </c>
      <c r="G26" s="76">
        <f t="shared" si="1"/>
        <v>994.33333333333337</v>
      </c>
      <c r="H26" s="77">
        <f t="shared" si="1"/>
        <v>3897.5833333333335</v>
      </c>
      <c r="I26" s="76">
        <f t="shared" si="1"/>
        <v>198.16666666666666</v>
      </c>
      <c r="J26" s="76">
        <f t="shared" si="1"/>
        <v>206.75</v>
      </c>
      <c r="K26" s="76">
        <f t="shared" si="1"/>
        <v>192.08333333333334</v>
      </c>
      <c r="L26" s="76">
        <f t="shared" si="1"/>
        <v>189.91666666666666</v>
      </c>
      <c r="M26" s="76">
        <f t="shared" si="1"/>
        <v>189.08333333333334</v>
      </c>
      <c r="N26" s="76">
        <f t="shared" si="1"/>
        <v>199.91666666666666</v>
      </c>
      <c r="O26" s="76">
        <f t="shared" si="1"/>
        <v>182.5</v>
      </c>
      <c r="P26" s="76">
        <f t="shared" si="1"/>
        <v>186.75</v>
      </c>
      <c r="Q26" s="76">
        <f t="shared" si="1"/>
        <v>188.08333333333334</v>
      </c>
      <c r="R26" s="76">
        <f t="shared" si="1"/>
        <v>190.41666666666666</v>
      </c>
      <c r="S26" s="76">
        <f t="shared" si="1"/>
        <v>185.08333333333334</v>
      </c>
      <c r="T26" s="76">
        <f t="shared" si="1"/>
        <v>185.75</v>
      </c>
      <c r="U26" s="76">
        <f t="shared" si="1"/>
        <v>181.16666666666666</v>
      </c>
      <c r="V26" s="76">
        <f t="shared" si="1"/>
        <v>193.66666666666666</v>
      </c>
      <c r="W26" s="76">
        <f t="shared" si="1"/>
        <v>193.5</v>
      </c>
      <c r="X26" s="76">
        <f t="shared" si="1"/>
        <v>186.25</v>
      </c>
      <c r="Y26" s="77">
        <f t="shared" si="1"/>
        <v>3049.0833333333335</v>
      </c>
    </row>
    <row r="27" spans="1:143" s="1" customFormat="1" ht="13.95" customHeight="1" x14ac:dyDescent="0.3">
      <c r="B27" s="33" t="s">
        <v>725</v>
      </c>
      <c r="D27" s="76">
        <f>IF(D34 = 0, 0,D25/D34)</f>
        <v>190.83333333333334</v>
      </c>
      <c r="E27" s="76">
        <f>IF(E34 = 0, 0,E25/E34)</f>
        <v>192.51666666666668</v>
      </c>
      <c r="F27" s="76">
        <f>IF(F34 = 0, 0,F25/F34)</f>
        <v>197.3</v>
      </c>
      <c r="G27" s="76">
        <f>IF(G34 = 0, 0,G25/G34)</f>
        <v>198.86666666666667</v>
      </c>
      <c r="H27" s="77">
        <f>IF(H34 = 0, 0,H25/H34)</f>
        <v>194.87916666666666</v>
      </c>
    </row>
    <row r="28" spans="1:143" s="1" customFormat="1" ht="13.95" customHeight="1" x14ac:dyDescent="0.25"/>
    <row r="29" spans="1:143" s="1" customFormat="1" ht="13.95" customHeight="1" x14ac:dyDescent="0.25"/>
    <row r="30" spans="1:143" s="1" customFormat="1" ht="13.95" customHeight="1" x14ac:dyDescent="0.25"/>
    <row r="31" spans="1:143" s="1" customFormat="1" ht="13.95" customHeight="1" x14ac:dyDescent="0.25"/>
    <row r="32" spans="1:143" s="1" customFormat="1" ht="13.95" customHeight="1" x14ac:dyDescent="0.25"/>
    <row r="33" spans="1:8" s="1" customFormat="1" ht="13.95" customHeight="1" x14ac:dyDescent="0.25"/>
    <row r="34" spans="1:8" s="1" customFormat="1" ht="13.95" customHeight="1" x14ac:dyDescent="0.25">
      <c r="D34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</f>
        <v>60</v>
      </c>
      <c r="E34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</f>
        <v>60</v>
      </c>
      <c r="F34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</f>
        <v>60</v>
      </c>
      <c r="G34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</f>
        <v>60</v>
      </c>
      <c r="H34" s="2">
        <f>SUM(D34:G34)</f>
        <v>240</v>
      </c>
    </row>
    <row r="35" spans="1:8" s="1" customFormat="1" ht="13.95" customHeight="1" x14ac:dyDescent="0.25">
      <c r="A35" s="30"/>
      <c r="B35" s="30" t="s">
        <v>726</v>
      </c>
      <c r="C35" s="30"/>
      <c r="D35" s="30"/>
    </row>
    <row r="36" spans="1:8" s="1" customFormat="1" ht="13.95" customHeight="1" x14ac:dyDescent="0.25">
      <c r="A36" s="30"/>
      <c r="B36" s="30" t="s">
        <v>1</v>
      </c>
      <c r="C36" s="30"/>
      <c r="D36" s="30"/>
    </row>
    <row r="37" spans="1:8" s="1" customFormat="1" ht="13.95" customHeight="1" x14ac:dyDescent="0.25">
      <c r="A37" s="30"/>
      <c r="B37" s="30" t="s">
        <v>727</v>
      </c>
      <c r="C37" s="30"/>
      <c r="D37" s="30"/>
    </row>
    <row r="38" spans="1:8" s="1" customFormat="1" ht="13.95" customHeight="1" x14ac:dyDescent="0.25">
      <c r="A38" s="30"/>
      <c r="B38" s="30"/>
      <c r="C38" s="30"/>
      <c r="D38" s="30" t="s">
        <v>721</v>
      </c>
    </row>
    <row r="39" spans="1:8" s="1" customFormat="1" ht="13.95" customHeight="1" x14ac:dyDescent="0.25">
      <c r="A39" s="78" t="s">
        <v>722</v>
      </c>
      <c r="B39" s="78" t="s">
        <v>674</v>
      </c>
      <c r="C39" s="78"/>
      <c r="D39" s="78" t="s">
        <v>677</v>
      </c>
    </row>
    <row r="40" spans="1:8" s="1" customFormat="1" ht="13.95" customHeight="1" x14ac:dyDescent="0.3">
      <c r="A40" s="13">
        <f t="shared" ref="A40:B51" si="2">A12</f>
        <v>1</v>
      </c>
      <c r="B40" s="13" t="str">
        <f t="shared" si="2"/>
        <v>Lawrence Technological University V</v>
      </c>
      <c r="D40" s="13">
        <f t="shared" ref="D40:D51" si="3">Z12</f>
        <v>7853</v>
      </c>
    </row>
    <row r="41" spans="1:8" s="1" customFormat="1" ht="13.95" customHeight="1" x14ac:dyDescent="0.3">
      <c r="A41" s="13">
        <f t="shared" si="2"/>
        <v>2</v>
      </c>
      <c r="B41" s="13" t="str">
        <f t="shared" si="2"/>
        <v>Aquinas College V</v>
      </c>
      <c r="D41" s="13">
        <f t="shared" si="3"/>
        <v>7548</v>
      </c>
    </row>
    <row r="42" spans="1:8" s="1" customFormat="1" ht="13.95" customHeight="1" x14ac:dyDescent="0.3">
      <c r="A42" s="13">
        <f t="shared" si="2"/>
        <v>3</v>
      </c>
      <c r="B42" s="13" t="str">
        <f t="shared" si="2"/>
        <v>Indiana Institute Of Technology V</v>
      </c>
      <c r="D42" s="13">
        <f t="shared" si="3"/>
        <v>7489</v>
      </c>
    </row>
    <row r="43" spans="1:8" s="1" customFormat="1" ht="13.95" customHeight="1" x14ac:dyDescent="0.3">
      <c r="A43" s="13">
        <f t="shared" si="2"/>
        <v>4</v>
      </c>
      <c r="B43" s="13" t="str">
        <f t="shared" si="2"/>
        <v>Concordia University V</v>
      </c>
      <c r="D43" s="13">
        <f t="shared" si="3"/>
        <v>7459</v>
      </c>
    </row>
    <row r="44" spans="1:8" s="1" customFormat="1" ht="13.95" customHeight="1" x14ac:dyDescent="0.3">
      <c r="A44" s="13">
        <f t="shared" si="2"/>
        <v>5</v>
      </c>
      <c r="B44" s="13" t="str">
        <f t="shared" si="2"/>
        <v>Michigan-Dearborn V</v>
      </c>
      <c r="D44" s="13">
        <f t="shared" si="3"/>
        <v>7071</v>
      </c>
    </row>
    <row r="45" spans="1:8" s="1" customFormat="1" ht="13.95" customHeight="1" x14ac:dyDescent="0.3">
      <c r="A45" s="13">
        <f t="shared" si="2"/>
        <v>6</v>
      </c>
      <c r="B45" s="13" t="str">
        <f t="shared" si="2"/>
        <v>Madonna University V</v>
      </c>
      <c r="D45" s="13">
        <f t="shared" si="3"/>
        <v>7006</v>
      </c>
    </row>
    <row r="46" spans="1:8" s="1" customFormat="1" ht="13.95" customHeight="1" x14ac:dyDescent="0.3">
      <c r="A46" s="13">
        <f t="shared" si="2"/>
        <v>7</v>
      </c>
      <c r="B46" s="13" t="str">
        <f t="shared" si="2"/>
        <v>Siena Heights University V</v>
      </c>
      <c r="D46" s="13">
        <f t="shared" si="3"/>
        <v>6922</v>
      </c>
    </row>
    <row r="47" spans="1:8" s="1" customFormat="1" ht="13.95" customHeight="1" x14ac:dyDescent="0.3">
      <c r="A47" s="13">
        <f t="shared" si="2"/>
        <v>8</v>
      </c>
      <c r="B47" s="13" t="str">
        <f t="shared" si="2"/>
        <v>Rochester University V</v>
      </c>
      <c r="D47" s="13">
        <f t="shared" si="3"/>
        <v>6827</v>
      </c>
    </row>
    <row r="48" spans="1:8" s="1" customFormat="1" ht="13.95" customHeight="1" x14ac:dyDescent="0.3">
      <c r="A48" s="13">
        <f t="shared" si="2"/>
        <v>9</v>
      </c>
      <c r="B48" s="13" t="str">
        <f t="shared" si="2"/>
        <v>Cleary University V</v>
      </c>
      <c r="D48" s="13">
        <f t="shared" si="3"/>
        <v>6753</v>
      </c>
    </row>
    <row r="49" spans="1:4" s="1" customFormat="1" ht="13.95" customHeight="1" x14ac:dyDescent="0.3">
      <c r="A49" s="13">
        <f t="shared" si="2"/>
        <v>10</v>
      </c>
      <c r="B49" s="13" t="str">
        <f t="shared" si="2"/>
        <v>Cornerstone University V</v>
      </c>
      <c r="D49" s="13">
        <f t="shared" si="3"/>
        <v>6658</v>
      </c>
    </row>
    <row r="50" spans="1:4" s="1" customFormat="1" ht="13.95" customHeight="1" x14ac:dyDescent="0.3">
      <c r="A50" s="13">
        <f t="shared" si="2"/>
        <v>11</v>
      </c>
      <c r="B50" s="13" t="str">
        <f t="shared" si="2"/>
        <v>Mount Vernon Nazarene University V</v>
      </c>
      <c r="D50" s="13">
        <f t="shared" si="3"/>
        <v>6292</v>
      </c>
    </row>
    <row r="51" spans="1:4" s="1" customFormat="1" ht="13.95" customHeight="1" x14ac:dyDescent="0.3">
      <c r="A51" s="13">
        <f t="shared" si="2"/>
        <v>12</v>
      </c>
      <c r="B51" s="13" t="str">
        <f t="shared" si="2"/>
        <v>Lourdes University V</v>
      </c>
      <c r="D51" s="13">
        <f t="shared" si="3"/>
        <v>5482</v>
      </c>
    </row>
    <row r="52" spans="1:4" s="1" customFormat="1" ht="13.95" customHeight="1" x14ac:dyDescent="0.25"/>
    <row r="53" spans="1:4" s="1" customFormat="1" ht="13.95" customHeight="1" x14ac:dyDescent="0.25"/>
    <row r="54" spans="1:4" s="1" customFormat="1" ht="13.95" customHeight="1" x14ac:dyDescent="0.25"/>
    <row r="55" spans="1:4" s="1" customFormat="1" ht="13.95" customHeight="1" x14ac:dyDescent="0.25"/>
    <row r="56" spans="1:4" s="1" customFormat="1" ht="13.95" customHeight="1" x14ac:dyDescent="0.25"/>
    <row r="57" spans="1:4" s="1" customFormat="1" ht="13.95" customHeight="1" x14ac:dyDescent="0.25"/>
    <row r="58" spans="1:4" s="1" customFormat="1" ht="13.95" customHeight="1" x14ac:dyDescent="0.25"/>
    <row r="59" spans="1:4" s="1" customFormat="1" ht="13.95" customHeight="1" x14ac:dyDescent="0.25"/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i4KCZQx/n56nFvu6USLq1Ot/uuQuLUQ1r8yNJtIvnGWncZNxd3kjf/XkqWbobRvEGsNo8NRp0f5h9jle9YJlIQ==" saltValue="gZFAr55RkYSN0FIch1tw1w==" spinCount="100000" sheet="1" objects="1" scenarios="1"/>
  <sortState xmlns:xlrd2="http://schemas.microsoft.com/office/spreadsheetml/2017/richdata2" ref="A12:Z23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="70" zoomScaleNormal="70" workbookViewId="0">
      <pane xSplit="2" ySplit="11" topLeftCell="D27" activePane="bottomRight" state="frozen"/>
      <selection pane="topRight" activeCell="C1" sqref="C1"/>
      <selection pane="bottomLeft" activeCell="A10" sqref="A10"/>
      <selection pane="bottomRight" activeCell="A12" sqref="A12:XFD12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4" t="s">
        <v>715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728</v>
      </c>
    </row>
    <row r="2" spans="1:143" s="52" customFormat="1" ht="15" customHeight="1" x14ac:dyDescent="0.3">
      <c r="AZ2" s="13" t="s">
        <v>729</v>
      </c>
    </row>
    <row r="3" spans="1:143" s="52" customFormat="1" ht="15" customHeight="1" x14ac:dyDescent="0.3">
      <c r="B3" s="8" t="s">
        <v>1</v>
      </c>
      <c r="C3" s="9"/>
      <c r="D3" s="8" t="s">
        <v>13</v>
      </c>
      <c r="F3" s="9"/>
      <c r="G3" s="9"/>
      <c r="I3" s="53"/>
      <c r="J3" s="53"/>
      <c r="K3" s="54"/>
      <c r="L3" s="54"/>
      <c r="AZ3" s="13" t="s">
        <v>730</v>
      </c>
    </row>
    <row r="4" spans="1:143" s="52" customFormat="1" ht="15" customHeight="1" x14ac:dyDescent="0.3">
      <c r="B4" s="8" t="s">
        <v>2</v>
      </c>
      <c r="C4" s="8" t="s">
        <v>3</v>
      </c>
      <c r="D4" s="8" t="s">
        <v>16</v>
      </c>
      <c r="I4" s="53"/>
      <c r="J4" s="53"/>
      <c r="K4" s="54"/>
      <c r="L4" s="54"/>
      <c r="BB4" s="93" t="s">
        <v>10</v>
      </c>
    </row>
    <row r="5" spans="1:143" s="52" customFormat="1" ht="15" customHeight="1" x14ac:dyDescent="0.3">
      <c r="C5" s="8"/>
      <c r="F5" s="9"/>
      <c r="G5" s="9"/>
      <c r="I5" s="53"/>
      <c r="J5" s="53"/>
      <c r="K5" s="54"/>
      <c r="L5" s="54"/>
    </row>
    <row r="6" spans="1:143" s="52" customFormat="1" ht="15" customHeight="1" x14ac:dyDescent="0.3">
      <c r="C6" s="9"/>
      <c r="D6" s="9"/>
      <c r="F6" s="9"/>
      <c r="G6" s="9"/>
      <c r="I6" s="55"/>
      <c r="J6" s="53"/>
      <c r="K6" s="54"/>
      <c r="L6" s="54"/>
    </row>
    <row r="7" spans="1:143" s="52" customFormat="1" ht="15" customHeight="1" x14ac:dyDescent="0.3">
      <c r="B7" s="56"/>
      <c r="C7" s="56"/>
      <c r="D7" s="56"/>
      <c r="H7" s="54"/>
      <c r="I7" s="54"/>
      <c r="J7" s="54"/>
      <c r="K7" s="54"/>
      <c r="L7" s="54"/>
    </row>
    <row r="8" spans="1:143" s="52" customFormat="1" ht="15" customHeight="1" x14ac:dyDescent="0.3">
      <c r="B8" s="8" t="s">
        <v>19</v>
      </c>
      <c r="C8" s="16"/>
      <c r="D8" s="79"/>
      <c r="E8" s="14" t="s">
        <v>719</v>
      </c>
    </row>
    <row r="9" spans="1:143" s="52" customFormat="1" ht="15" customHeight="1" x14ac:dyDescent="0.3">
      <c r="B9" s="8"/>
      <c r="C9" s="16"/>
      <c r="D9" s="56"/>
      <c r="E9" s="80"/>
      <c r="F9" s="57"/>
      <c r="G9" s="57"/>
      <c r="H9" s="81"/>
      <c r="I9" s="57"/>
      <c r="J9" s="57"/>
      <c r="K9" s="57"/>
      <c r="M9" s="53"/>
      <c r="N9" s="53"/>
      <c r="O9" s="82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143" s="83" customFormat="1" ht="15" customHeight="1" x14ac:dyDescent="0.3">
      <c r="A10" s="74"/>
      <c r="B10" s="69"/>
      <c r="C10" s="69"/>
      <c r="D10" s="19" t="s">
        <v>674</v>
      </c>
      <c r="E10" s="19" t="s">
        <v>674</v>
      </c>
      <c r="F10" s="19" t="s">
        <v>674</v>
      </c>
      <c r="G10" s="19" t="s">
        <v>674</v>
      </c>
      <c r="H10" s="19" t="s">
        <v>674</v>
      </c>
      <c r="I10" s="19" t="s">
        <v>720</v>
      </c>
      <c r="J10" s="19" t="s">
        <v>720</v>
      </c>
      <c r="K10" s="19" t="s">
        <v>720</v>
      </c>
      <c r="L10" s="19" t="s">
        <v>720</v>
      </c>
      <c r="M10" s="19" t="s">
        <v>720</v>
      </c>
      <c r="N10" s="19" t="s">
        <v>720</v>
      </c>
      <c r="O10" s="19" t="s">
        <v>720</v>
      </c>
      <c r="P10" s="19" t="s">
        <v>720</v>
      </c>
      <c r="Q10" s="19" t="s">
        <v>720</v>
      </c>
      <c r="R10" s="19" t="s">
        <v>720</v>
      </c>
      <c r="S10" s="19" t="s">
        <v>720</v>
      </c>
      <c r="T10" s="19" t="s">
        <v>720</v>
      </c>
      <c r="U10" s="19" t="s">
        <v>720</v>
      </c>
      <c r="V10" s="19" t="s">
        <v>720</v>
      </c>
      <c r="W10" s="19" t="s">
        <v>720</v>
      </c>
      <c r="X10" s="19" t="s">
        <v>720</v>
      </c>
      <c r="Y10" s="19" t="s">
        <v>720</v>
      </c>
      <c r="Z10" s="19" t="s">
        <v>721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</row>
    <row r="11" spans="1:143" s="83" customFormat="1" ht="15" customHeight="1" x14ac:dyDescent="0.3">
      <c r="A11" s="19" t="s">
        <v>722</v>
      </c>
      <c r="B11" s="19" t="s">
        <v>674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677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677</v>
      </c>
      <c r="Z11" s="19" t="s">
        <v>677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</row>
    <row r="12" spans="1:143" s="1" customFormat="1" ht="13.95" customHeight="1" x14ac:dyDescent="0.3">
      <c r="A12" s="13">
        <f t="array" ref="A12">RANK(Z12,$Z$12:$Z$22)</f>
        <v>1</v>
      </c>
      <c r="B12" s="64" t="s">
        <v>700</v>
      </c>
      <c r="C12" s="64"/>
      <c r="D12" s="24">
        <f>Individual_Scores_Men_JV!G101</f>
        <v>1010</v>
      </c>
      <c r="E12" s="50">
        <f>Individual_Scores_Men_JV!H101</f>
        <v>975</v>
      </c>
      <c r="F12" s="50">
        <f>Individual_Scores_Men_JV!I101</f>
        <v>1063</v>
      </c>
      <c r="G12" s="50">
        <f>Individual_Scores_Men_JV!J101</f>
        <v>1000</v>
      </c>
      <c r="H12" s="30">
        <f>SUM(D12:G12)</f>
        <v>4048</v>
      </c>
      <c r="I12" s="50">
        <f>Baker_Scores_Men_JV!H90</f>
        <v>191</v>
      </c>
      <c r="J12" s="50">
        <f>Baker_Scores_Men_JV!I90</f>
        <v>169</v>
      </c>
      <c r="K12" s="50">
        <f>Baker_Scores_Men_JV!J90</f>
        <v>178</v>
      </c>
      <c r="L12" s="50">
        <f>Baker_Scores_Men_JV!K90</f>
        <v>198</v>
      </c>
      <c r="M12" s="50">
        <f>Baker_Scores_Men_JV!L90</f>
        <v>157</v>
      </c>
      <c r="N12" s="50">
        <f>Baker_Scores_Men_JV!M90</f>
        <v>179</v>
      </c>
      <c r="O12" s="50">
        <f>Baker_Scores_Men_JV!N90</f>
        <v>172</v>
      </c>
      <c r="P12" s="50">
        <f>Baker_Scores_Men_JV!O90</f>
        <v>174</v>
      </c>
      <c r="Q12" s="50">
        <f>Baker_Scores_Men_JV!P90</f>
        <v>223</v>
      </c>
      <c r="R12" s="50">
        <f>Baker_Scores_Men_JV!Q90</f>
        <v>159</v>
      </c>
      <c r="S12" s="50">
        <f>Baker_Scores_Men_JV!R90</f>
        <v>205</v>
      </c>
      <c r="T12" s="50">
        <f>Baker_Scores_Men_JV!S90</f>
        <v>186</v>
      </c>
      <c r="U12" s="50">
        <f>Baker_Scores_Men_JV!T90</f>
        <v>234</v>
      </c>
      <c r="V12" s="50">
        <f>Baker_Scores_Men_JV!U90</f>
        <v>162</v>
      </c>
      <c r="W12" s="50">
        <f>Baker_Scores_Men_JV!V90</f>
        <v>189</v>
      </c>
      <c r="X12" s="50">
        <f>Baker_Scores_Men_JV!W90</f>
        <v>217</v>
      </c>
      <c r="Y12" s="30">
        <f>SUM(I12:X12)</f>
        <v>2993</v>
      </c>
      <c r="Z12" s="30">
        <f>H12+Y12</f>
        <v>7041</v>
      </c>
    </row>
    <row r="13" spans="1:143" s="1" customFormat="1" ht="13.95" customHeight="1" x14ac:dyDescent="0.3">
      <c r="A13" s="13">
        <f t="array" ref="A13">RANK(Z13,$Z$12:$Z$22)</f>
        <v>2</v>
      </c>
      <c r="B13" s="64" t="s">
        <v>697</v>
      </c>
      <c r="C13" s="64"/>
      <c r="D13" s="24">
        <f>Individual_Scores_Men_JV!G62</f>
        <v>900</v>
      </c>
      <c r="E13" s="24">
        <f>Individual_Scores_Men_JV!H62</f>
        <v>1096</v>
      </c>
      <c r="F13" s="24">
        <f>Individual_Scores_Men_JV!I62</f>
        <v>965</v>
      </c>
      <c r="G13" s="24">
        <f>Individual_Scores_Men_JV!J62</f>
        <v>978</v>
      </c>
      <c r="H13" s="19">
        <f>SUM(D13:G13)</f>
        <v>3939</v>
      </c>
      <c r="I13" s="24">
        <f>Baker_Scores_Men_JV!H51</f>
        <v>184</v>
      </c>
      <c r="J13" s="24">
        <f>Baker_Scores_Men_JV!I51</f>
        <v>222</v>
      </c>
      <c r="K13" s="24">
        <f>Baker_Scores_Men_JV!J51</f>
        <v>163</v>
      </c>
      <c r="L13" s="24">
        <f>Baker_Scores_Men_JV!K51</f>
        <v>170</v>
      </c>
      <c r="M13" s="24">
        <f>Baker_Scores_Men_JV!L51</f>
        <v>161</v>
      </c>
      <c r="N13" s="24">
        <f>Baker_Scores_Men_JV!M51</f>
        <v>214</v>
      </c>
      <c r="O13" s="24">
        <f>Baker_Scores_Men_JV!N51</f>
        <v>177</v>
      </c>
      <c r="P13" s="50">
        <f>Baker_Scores_Men_JV!O51</f>
        <v>173</v>
      </c>
      <c r="Q13" s="24">
        <f>Baker_Scores_Men_JV!P51</f>
        <v>187</v>
      </c>
      <c r="R13" s="24">
        <f>Baker_Scores_Men_JV!Q51</f>
        <v>185</v>
      </c>
      <c r="S13" s="50">
        <f>Baker_Scores_Men_JV!R51</f>
        <v>211</v>
      </c>
      <c r="T13" s="50">
        <f>Baker_Scores_Men_JV!S51</f>
        <v>203</v>
      </c>
      <c r="U13" s="50">
        <f>Baker_Scores_Men_JV!T51</f>
        <v>202</v>
      </c>
      <c r="V13" s="50">
        <f>Baker_Scores_Men_JV!U51</f>
        <v>235</v>
      </c>
      <c r="W13" s="50">
        <f>Baker_Scores_Men_JV!V51</f>
        <v>190</v>
      </c>
      <c r="X13" s="50">
        <f>Baker_Scores_Men_JV!W51</f>
        <v>179</v>
      </c>
      <c r="Y13" s="30">
        <f>SUM(I13:X13)</f>
        <v>3056</v>
      </c>
      <c r="Z13" s="30">
        <f>H13+Y13</f>
        <v>6995</v>
      </c>
    </row>
    <row r="14" spans="1:143" s="1" customFormat="1" ht="13.95" customHeight="1" x14ac:dyDescent="0.3">
      <c r="A14" s="13">
        <f t="array" ref="A14">RANK(Z14,$Z$12:$Z$22)</f>
        <v>3</v>
      </c>
      <c r="B14" s="64" t="s">
        <v>699</v>
      </c>
      <c r="C14" s="64"/>
      <c r="D14" s="24">
        <f>Individual_Scores_Men_JV!G88</f>
        <v>1031</v>
      </c>
      <c r="E14" s="24">
        <f>Individual_Scores_Men_JV!H88</f>
        <v>943</v>
      </c>
      <c r="F14" s="24">
        <f>Individual_Scores_Men_JV!I88</f>
        <v>943</v>
      </c>
      <c r="G14" s="24">
        <f>Individual_Scores_Men_JV!J88</f>
        <v>915</v>
      </c>
      <c r="H14" s="19">
        <f>SUM(D14:G14)</f>
        <v>3832</v>
      </c>
      <c r="I14" s="24">
        <f>Baker_Scores_Men_JV!H77</f>
        <v>212</v>
      </c>
      <c r="J14" s="24">
        <f>Baker_Scores_Men_JV!I77</f>
        <v>191</v>
      </c>
      <c r="K14" s="24">
        <f>Baker_Scores_Men_JV!J77</f>
        <v>203</v>
      </c>
      <c r="L14" s="24">
        <f>Baker_Scores_Men_JV!K77</f>
        <v>175</v>
      </c>
      <c r="M14" s="24">
        <f>Baker_Scores_Men_JV!L77</f>
        <v>144</v>
      </c>
      <c r="N14" s="24">
        <f>Baker_Scores_Men_JV!M77</f>
        <v>205</v>
      </c>
      <c r="O14" s="24">
        <f>Baker_Scores_Men_JV!N77</f>
        <v>160</v>
      </c>
      <c r="P14" s="50">
        <f>Baker_Scores_Men_JV!O77</f>
        <v>206</v>
      </c>
      <c r="Q14" s="24">
        <f>Baker_Scores_Men_JV!P77</f>
        <v>231</v>
      </c>
      <c r="R14" s="24">
        <f>Baker_Scores_Men_JV!Q77</f>
        <v>193</v>
      </c>
      <c r="S14" s="50">
        <f>Baker_Scores_Men_JV!R77</f>
        <v>207</v>
      </c>
      <c r="T14" s="50">
        <f>Baker_Scores_Men_JV!S77</f>
        <v>197</v>
      </c>
      <c r="U14" s="50">
        <f>Baker_Scores_Men_JV!T77</f>
        <v>223</v>
      </c>
      <c r="V14" s="50">
        <f>Baker_Scores_Men_JV!U77</f>
        <v>189</v>
      </c>
      <c r="W14" s="50">
        <f>Baker_Scores_Men_JV!V77</f>
        <v>155</v>
      </c>
      <c r="X14" s="50">
        <f>Baker_Scores_Men_JV!W77</f>
        <v>145</v>
      </c>
      <c r="Y14" s="30">
        <f>SUM(I14:X14)</f>
        <v>3036</v>
      </c>
      <c r="Z14" s="30">
        <f>H14+Y14</f>
        <v>6868</v>
      </c>
    </row>
    <row r="15" spans="1:143" s="1" customFormat="1" ht="13.95" customHeight="1" x14ac:dyDescent="0.3">
      <c r="A15" s="13">
        <f t="array" ref="A15">RANK(Z15,$Z$12:$Z$22)</f>
        <v>4</v>
      </c>
      <c r="B15" s="64" t="s">
        <v>695</v>
      </c>
      <c r="C15" s="64"/>
      <c r="D15" s="24">
        <f>Individual_Scores_Men_JV!G36</f>
        <v>977</v>
      </c>
      <c r="E15" s="24">
        <f>Individual_Scores_Men_JV!H36</f>
        <v>962</v>
      </c>
      <c r="F15" s="24">
        <f>Individual_Scores_Men_JV!I36</f>
        <v>993</v>
      </c>
      <c r="G15" s="24">
        <f>Individual_Scores_Men_JV!J36</f>
        <v>899</v>
      </c>
      <c r="H15" s="19">
        <f>SUM(D15:G15)</f>
        <v>3831</v>
      </c>
      <c r="I15" s="24">
        <f>Baker_Scores_Men_JV!H25</f>
        <v>182</v>
      </c>
      <c r="J15" s="24">
        <f>Baker_Scores_Men_JV!I25</f>
        <v>184</v>
      </c>
      <c r="K15" s="24">
        <f>Baker_Scores_Men_JV!J25</f>
        <v>174</v>
      </c>
      <c r="L15" s="24">
        <f>Baker_Scores_Men_JV!K25</f>
        <v>165</v>
      </c>
      <c r="M15" s="24">
        <f>Baker_Scores_Men_JV!L25</f>
        <v>198</v>
      </c>
      <c r="N15" s="24">
        <f>Baker_Scores_Men_JV!M25</f>
        <v>223</v>
      </c>
      <c r="O15" s="24">
        <f>Baker_Scores_Men_JV!N25</f>
        <v>234</v>
      </c>
      <c r="P15" s="50">
        <f>Baker_Scores_Men_JV!O25</f>
        <v>196</v>
      </c>
      <c r="Q15" s="24">
        <f>Baker_Scores_Men_JV!P25</f>
        <v>195</v>
      </c>
      <c r="R15" s="24">
        <f>Baker_Scores_Men_JV!Q25</f>
        <v>137</v>
      </c>
      <c r="S15" s="50">
        <f>Baker_Scores_Men_JV!R25</f>
        <v>179</v>
      </c>
      <c r="T15" s="50">
        <f>Baker_Scores_Men_JV!S25</f>
        <v>171</v>
      </c>
      <c r="U15" s="50">
        <f>Baker_Scores_Men_JV!T25</f>
        <v>215</v>
      </c>
      <c r="V15" s="50">
        <f>Baker_Scores_Men_JV!U25</f>
        <v>177</v>
      </c>
      <c r="W15" s="50">
        <f>Baker_Scores_Men_JV!V25</f>
        <v>201</v>
      </c>
      <c r="X15" s="50">
        <f>Baker_Scores_Men_JV!W25</f>
        <v>153</v>
      </c>
      <c r="Y15" s="30">
        <f>SUM(I15:X15)</f>
        <v>2984</v>
      </c>
      <c r="Z15" s="30">
        <f>H15+Y15</f>
        <v>6815</v>
      </c>
    </row>
    <row r="16" spans="1:143" s="1" customFormat="1" ht="13.95" customHeight="1" x14ac:dyDescent="0.3">
      <c r="A16" s="13">
        <f t="array" ref="A16">RANK(Z16,$Z$12:$Z$22)</f>
        <v>5</v>
      </c>
      <c r="B16" s="21" t="s">
        <v>701</v>
      </c>
      <c r="C16" s="21"/>
      <c r="D16" s="24">
        <f>Individual_Scores_Men_JV!G114</f>
        <v>980</v>
      </c>
      <c r="E16" s="24">
        <f>Individual_Scores_Men_JV!H114</f>
        <v>993</v>
      </c>
      <c r="F16" s="24">
        <f>Individual_Scores_Men_JV!I114</f>
        <v>793</v>
      </c>
      <c r="G16" s="24">
        <f>Individual_Scores_Men_JV!J114</f>
        <v>927</v>
      </c>
      <c r="H16" s="19">
        <f>SUM(D16:G16)</f>
        <v>3693</v>
      </c>
      <c r="I16" s="24">
        <f>Baker_Scores_Men_JV!H103</f>
        <v>227</v>
      </c>
      <c r="J16" s="24">
        <f>Baker_Scores_Men_JV!I103</f>
        <v>191</v>
      </c>
      <c r="K16" s="24">
        <f>Baker_Scores_Men_JV!J103</f>
        <v>192</v>
      </c>
      <c r="L16" s="24">
        <f>Baker_Scores_Men_JV!K103</f>
        <v>189</v>
      </c>
      <c r="M16" s="24">
        <f>Baker_Scores_Men_JV!L103</f>
        <v>220</v>
      </c>
      <c r="N16" s="24">
        <f>Baker_Scores_Men_JV!M103</f>
        <v>210</v>
      </c>
      <c r="O16" s="24">
        <f>Baker_Scores_Men_JV!N103</f>
        <v>191</v>
      </c>
      <c r="P16" s="24">
        <f>Baker_Scores_Men_JV!O103</f>
        <v>220</v>
      </c>
      <c r="Q16" s="24">
        <f>Baker_Scores_Men_JV!P103</f>
        <v>188</v>
      </c>
      <c r="R16" s="24">
        <f>Baker_Scores_Men_JV!Q103</f>
        <v>168</v>
      </c>
      <c r="S16" s="24">
        <f>Baker_Scores_Men_JV!R103</f>
        <v>160</v>
      </c>
      <c r="T16" s="24">
        <f>Baker_Scores_Men_JV!S103</f>
        <v>194</v>
      </c>
      <c r="U16" s="24">
        <f>Baker_Scores_Men_JV!T103</f>
        <v>150</v>
      </c>
      <c r="V16" s="24">
        <f>Baker_Scores_Men_JV!U103</f>
        <v>183</v>
      </c>
      <c r="W16" s="24">
        <f>Baker_Scores_Men_JV!V103</f>
        <v>214</v>
      </c>
      <c r="X16" s="24">
        <f>Baker_Scores_Men_JV!W103</f>
        <v>152</v>
      </c>
      <c r="Y16" s="19">
        <f>SUM(I16:X16)</f>
        <v>3049</v>
      </c>
      <c r="Z16" s="19">
        <f>H16+Y16</f>
        <v>6742</v>
      </c>
    </row>
    <row r="17" spans="1:143" s="1" customFormat="1" ht="13.95" customHeight="1" x14ac:dyDescent="0.3">
      <c r="A17" s="13">
        <f t="array" ref="A17">RANK(Z17,$Z$12:$Z$22)</f>
        <v>6</v>
      </c>
      <c r="B17" s="64" t="s">
        <v>703</v>
      </c>
      <c r="C17" s="21"/>
      <c r="D17" s="24">
        <f>Individual_Scores_Men_JV!G140</f>
        <v>947</v>
      </c>
      <c r="E17" s="24">
        <f>Individual_Scores_Men_JV!H140</f>
        <v>899</v>
      </c>
      <c r="F17" s="24">
        <f>Individual_Scores_Men_JV!I140</f>
        <v>912</v>
      </c>
      <c r="G17" s="24">
        <f>Individual_Scores_Men_JV!J140</f>
        <v>847</v>
      </c>
      <c r="H17" s="19">
        <f>SUM(D17:G17)</f>
        <v>3605</v>
      </c>
      <c r="I17" s="24">
        <f>Baker_Scores_Men_JV!H129</f>
        <v>182</v>
      </c>
      <c r="J17" s="24">
        <f>Baker_Scores_Men_JV!I129</f>
        <v>194</v>
      </c>
      <c r="K17" s="24">
        <f>Baker_Scores_Men_JV!J129</f>
        <v>186</v>
      </c>
      <c r="L17" s="24">
        <f>Baker_Scores_Men_JV!K129</f>
        <v>192</v>
      </c>
      <c r="M17" s="24">
        <f>Baker_Scores_Men_JV!L129</f>
        <v>201</v>
      </c>
      <c r="N17" s="24">
        <f>Baker_Scores_Men_JV!M129</f>
        <v>156</v>
      </c>
      <c r="O17" s="24">
        <f>Baker_Scores_Men_JV!N129</f>
        <v>196</v>
      </c>
      <c r="P17" s="24">
        <f>Baker_Scores_Men_JV!O129</f>
        <v>169</v>
      </c>
      <c r="Q17" s="24">
        <f>Baker_Scores_Men_JV!P129</f>
        <v>158</v>
      </c>
      <c r="R17" s="24">
        <f>Baker_Scores_Men_JV!Q129</f>
        <v>153</v>
      </c>
      <c r="S17" s="24">
        <f>Baker_Scores_Men_JV!R129</f>
        <v>149</v>
      </c>
      <c r="T17" s="24">
        <f>Baker_Scores_Men_JV!S129</f>
        <v>188</v>
      </c>
      <c r="U17" s="24">
        <f>Baker_Scores_Men_JV!T129</f>
        <v>177</v>
      </c>
      <c r="V17" s="24">
        <f>Baker_Scores_Men_JV!U129</f>
        <v>238</v>
      </c>
      <c r="W17" s="24">
        <f>Baker_Scores_Men_JV!V129</f>
        <v>173</v>
      </c>
      <c r="X17" s="24">
        <f>Baker_Scores_Men_JV!W129</f>
        <v>219</v>
      </c>
      <c r="Y17" s="19">
        <f>SUM(I17:X17)</f>
        <v>2931</v>
      </c>
      <c r="Z17" s="19">
        <f>H17+Y17</f>
        <v>6536</v>
      </c>
    </row>
    <row r="18" spans="1:143" s="1" customFormat="1" ht="13.95" customHeight="1" x14ac:dyDescent="0.3">
      <c r="A18" s="13">
        <f t="array" ref="A18">RANK(Z18,$Z$12:$Z$22)</f>
        <v>7</v>
      </c>
      <c r="B18" s="64" t="s">
        <v>702</v>
      </c>
      <c r="C18" s="21"/>
      <c r="D18" s="24">
        <f>Individual_Scores_Men_JV!G127</f>
        <v>894</v>
      </c>
      <c r="E18" s="24">
        <f>Individual_Scores_Men_JV!H127</f>
        <v>918</v>
      </c>
      <c r="F18" s="24">
        <f>Individual_Scores_Men_JV!I127</f>
        <v>921</v>
      </c>
      <c r="G18" s="24">
        <f>Individual_Scores_Men_JV!J127</f>
        <v>984</v>
      </c>
      <c r="H18" s="19">
        <f>SUM(D18:G18)</f>
        <v>3717</v>
      </c>
      <c r="I18" s="24">
        <f>Baker_Scores_Men_JV!H116</f>
        <v>149</v>
      </c>
      <c r="J18" s="24">
        <f>Baker_Scores_Men_JV!I116</f>
        <v>172</v>
      </c>
      <c r="K18" s="24">
        <f>Baker_Scores_Men_JV!J116</f>
        <v>162</v>
      </c>
      <c r="L18" s="24">
        <f>Baker_Scores_Men_JV!K116</f>
        <v>167</v>
      </c>
      <c r="M18" s="24">
        <f>Baker_Scores_Men_JV!L116</f>
        <v>166</v>
      </c>
      <c r="N18" s="24">
        <f>Baker_Scores_Men_JV!M116</f>
        <v>181</v>
      </c>
      <c r="O18" s="24">
        <f>Baker_Scores_Men_JV!N116</f>
        <v>187</v>
      </c>
      <c r="P18" s="24">
        <f>Baker_Scores_Men_JV!O116</f>
        <v>190</v>
      </c>
      <c r="Q18" s="24">
        <f>Baker_Scores_Men_JV!P116</f>
        <v>200</v>
      </c>
      <c r="R18" s="24">
        <f>Baker_Scores_Men_JV!Q116</f>
        <v>168</v>
      </c>
      <c r="S18" s="24">
        <f>Baker_Scores_Men_JV!R116</f>
        <v>163</v>
      </c>
      <c r="T18" s="24">
        <f>Baker_Scores_Men_JV!S116</f>
        <v>158</v>
      </c>
      <c r="U18" s="24">
        <f>Baker_Scores_Men_JV!T116</f>
        <v>183</v>
      </c>
      <c r="V18" s="24">
        <f>Baker_Scores_Men_JV!U116</f>
        <v>159</v>
      </c>
      <c r="W18" s="24">
        <f>Baker_Scores_Men_JV!V116</f>
        <v>174</v>
      </c>
      <c r="X18" s="24">
        <f>Baker_Scores_Men_JV!W116</f>
        <v>162</v>
      </c>
      <c r="Y18" s="19">
        <f>SUM(I18:X18)</f>
        <v>2741</v>
      </c>
      <c r="Z18" s="19">
        <f>H18+Y18</f>
        <v>6458</v>
      </c>
    </row>
    <row r="19" spans="1:143" s="1" customFormat="1" ht="13.95" customHeight="1" x14ac:dyDescent="0.3">
      <c r="A19" s="13">
        <f t="array" ref="A19">RANK(Z19,$Z$12:$Z$22)</f>
        <v>8</v>
      </c>
      <c r="B19" s="64" t="s">
        <v>694</v>
      </c>
      <c r="C19" s="64"/>
      <c r="D19" s="24">
        <f>Individual_Scores_Men_JV!G23</f>
        <v>802</v>
      </c>
      <c r="E19" s="24">
        <f>Individual_Scores_Men_JV!H23</f>
        <v>1023</v>
      </c>
      <c r="F19" s="24">
        <f>Individual_Scores_Men_JV!I23</f>
        <v>827</v>
      </c>
      <c r="G19" s="24">
        <f>Individual_Scores_Men_JV!J23</f>
        <v>949</v>
      </c>
      <c r="H19" s="19">
        <f>SUM(D19:G19)</f>
        <v>3601</v>
      </c>
      <c r="I19" s="24">
        <f>Baker_Scores_Men_JV!H12</f>
        <v>134</v>
      </c>
      <c r="J19" s="24">
        <f>Baker_Scores_Men_JV!I12</f>
        <v>157</v>
      </c>
      <c r="K19" s="24">
        <f>Baker_Scores_Men_JV!J12</f>
        <v>163</v>
      </c>
      <c r="L19" s="24">
        <f>Baker_Scores_Men_JV!K12</f>
        <v>176</v>
      </c>
      <c r="M19" s="24">
        <f>Baker_Scores_Men_JV!L12</f>
        <v>238</v>
      </c>
      <c r="N19" s="24">
        <f>Baker_Scores_Men_JV!M12</f>
        <v>201</v>
      </c>
      <c r="O19" s="24">
        <f>Baker_Scores_Men_JV!N12</f>
        <v>170</v>
      </c>
      <c r="P19" s="50">
        <f>Baker_Scores_Men_JV!O12</f>
        <v>220</v>
      </c>
      <c r="Q19" s="24">
        <f>Baker_Scores_Men_JV!P12</f>
        <v>181</v>
      </c>
      <c r="R19" s="24">
        <f>Baker_Scores_Men_JV!Q12</f>
        <v>177</v>
      </c>
      <c r="S19" s="50">
        <f>Baker_Scores_Men_JV!R12</f>
        <v>153</v>
      </c>
      <c r="T19" s="50">
        <f>Baker_Scores_Men_JV!S12</f>
        <v>154</v>
      </c>
      <c r="U19" s="50">
        <f>Baker_Scores_Men_JV!T12</f>
        <v>170</v>
      </c>
      <c r="V19" s="50">
        <f>Baker_Scores_Men_JV!U12</f>
        <v>168</v>
      </c>
      <c r="W19" s="50">
        <f>Baker_Scores_Men_JV!V12</f>
        <v>222</v>
      </c>
      <c r="X19" s="50">
        <f>Baker_Scores_Men_JV!W12</f>
        <v>127</v>
      </c>
      <c r="Y19" s="30">
        <f>SUM(I19:X19)</f>
        <v>2811</v>
      </c>
      <c r="Z19" s="30">
        <f>H19+Y19</f>
        <v>6412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RANK(Z20,$Z$12:$Z$22)</f>
        <v>9</v>
      </c>
      <c r="B20" s="1" t="s">
        <v>698</v>
      </c>
      <c r="D20" s="24">
        <f>Individual_Scores_Men_JV!G75</f>
        <v>699</v>
      </c>
      <c r="E20" s="24">
        <f>Individual_Scores_Men_JV!H75</f>
        <v>725</v>
      </c>
      <c r="F20" s="24">
        <f>Individual_Scores_Men_JV!I75</f>
        <v>851</v>
      </c>
      <c r="G20" s="24">
        <f>Individual_Scores_Men_JV!J75</f>
        <v>1014</v>
      </c>
      <c r="H20" s="19">
        <f>SUM(D20:G20)</f>
        <v>3289</v>
      </c>
      <c r="I20" s="24">
        <f>Baker_Scores_Men_JV!H64</f>
        <v>145</v>
      </c>
      <c r="J20" s="24">
        <f>Baker_Scores_Men_JV!I64</f>
        <v>173</v>
      </c>
      <c r="K20" s="24">
        <f>Baker_Scores_Men_JV!J64</f>
        <v>148</v>
      </c>
      <c r="L20" s="24">
        <f>Baker_Scores_Men_JV!K64</f>
        <v>209</v>
      </c>
      <c r="M20" s="24">
        <f>Baker_Scores_Men_JV!L64</f>
        <v>182</v>
      </c>
      <c r="N20" s="24">
        <f>Baker_Scores_Men_JV!M64</f>
        <v>224</v>
      </c>
      <c r="O20" s="24">
        <f>Baker_Scores_Men_JV!N64</f>
        <v>193</v>
      </c>
      <c r="P20" s="50">
        <f>Baker_Scores_Men_JV!O64</f>
        <v>174</v>
      </c>
      <c r="Q20" s="24">
        <f>Baker_Scores_Men_JV!P64</f>
        <v>156</v>
      </c>
      <c r="R20" s="24">
        <f>Baker_Scores_Men_JV!Q64</f>
        <v>137</v>
      </c>
      <c r="S20" s="50">
        <f>Baker_Scores_Men_JV!R64</f>
        <v>213</v>
      </c>
      <c r="T20" s="50">
        <f>Baker_Scores_Men_JV!S64</f>
        <v>178</v>
      </c>
      <c r="U20" s="50">
        <f>Baker_Scores_Men_JV!T64</f>
        <v>136</v>
      </c>
      <c r="V20" s="50">
        <f>Baker_Scores_Men_JV!U64</f>
        <v>179</v>
      </c>
      <c r="W20" s="50">
        <f>Baker_Scores_Men_JV!V64</f>
        <v>168</v>
      </c>
      <c r="X20" s="50">
        <f>Baker_Scores_Men_JV!W64</f>
        <v>167</v>
      </c>
      <c r="Y20" s="30">
        <f>SUM(I20:X20)</f>
        <v>2782</v>
      </c>
      <c r="Z20" s="30">
        <f>H20+Y20</f>
        <v>6071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RANK(Z21,$Z$12:$Z$22)</f>
        <v>10</v>
      </c>
      <c r="B21" s="64" t="s">
        <v>696</v>
      </c>
      <c r="C21" s="64"/>
      <c r="D21" s="24">
        <f>Individual_Scores_Men_JV!G49</f>
        <v>475</v>
      </c>
      <c r="E21" s="24">
        <f>Individual_Scores_Men_JV!H49</f>
        <v>502</v>
      </c>
      <c r="F21" s="24">
        <f>Individual_Scores_Men_JV!I49</f>
        <v>487</v>
      </c>
      <c r="G21" s="24">
        <f>Individual_Scores_Men_JV!J49</f>
        <v>485</v>
      </c>
      <c r="H21" s="19">
        <f>SUM(D21:G21)</f>
        <v>1949</v>
      </c>
      <c r="I21" s="24">
        <f>Baker_Scores_Men_JV!H38</f>
        <v>89</v>
      </c>
      <c r="J21" s="24">
        <f>Baker_Scores_Men_JV!I38</f>
        <v>113</v>
      </c>
      <c r="K21" s="24">
        <f>Baker_Scores_Men_JV!J38</f>
        <v>104</v>
      </c>
      <c r="L21" s="24">
        <f>Baker_Scores_Men_JV!K38</f>
        <v>96</v>
      </c>
      <c r="M21" s="24">
        <f>Baker_Scores_Men_JV!L38</f>
        <v>56</v>
      </c>
      <c r="N21" s="24">
        <f>Baker_Scores_Men_JV!M38</f>
        <v>83</v>
      </c>
      <c r="O21" s="24">
        <f>Baker_Scores_Men_JV!N38</f>
        <v>114</v>
      </c>
      <c r="P21" s="50">
        <f>Baker_Scores_Men_JV!O38</f>
        <v>95</v>
      </c>
      <c r="Q21" s="24">
        <f>Baker_Scores_Men_JV!P38</f>
        <v>75</v>
      </c>
      <c r="R21" s="24">
        <f>Baker_Scores_Men_JV!Q38</f>
        <v>96</v>
      </c>
      <c r="S21" s="50">
        <f>Baker_Scores_Men_JV!R38</f>
        <v>93</v>
      </c>
      <c r="T21" s="50">
        <f>Baker_Scores_Men_JV!S38</f>
        <v>98</v>
      </c>
      <c r="U21" s="50">
        <f>Baker_Scores_Men_JV!T38</f>
        <v>65</v>
      </c>
      <c r="V21" s="50">
        <f>Baker_Scores_Men_JV!U38</f>
        <v>106</v>
      </c>
      <c r="W21" s="50">
        <f>Baker_Scores_Men_JV!V38</f>
        <v>77</v>
      </c>
      <c r="X21" s="50">
        <f>Baker_Scores_Men_JV!W38</f>
        <v>61</v>
      </c>
      <c r="Y21" s="30">
        <f>SUM(I21:X21)</f>
        <v>1421</v>
      </c>
      <c r="Z21" s="30">
        <f>H21+Y21</f>
        <v>3370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25">
      <c r="C22" s="75"/>
    </row>
    <row r="23" spans="1:143" s="1" customFormat="1" ht="13.95" customHeight="1" x14ac:dyDescent="0.3">
      <c r="B23" s="33" t="s">
        <v>723</v>
      </c>
      <c r="D23" s="76">
        <f t="shared" ref="D23:Z23" si="0">SUM(D12:D21)</f>
        <v>8715</v>
      </c>
      <c r="E23" s="76">
        <f t="shared" si="0"/>
        <v>9036</v>
      </c>
      <c r="F23" s="76">
        <f t="shared" si="0"/>
        <v>8755</v>
      </c>
      <c r="G23" s="76">
        <f t="shared" si="0"/>
        <v>8998</v>
      </c>
      <c r="H23" s="77">
        <f t="shared" si="0"/>
        <v>35504</v>
      </c>
      <c r="I23" s="76">
        <f t="shared" si="0"/>
        <v>1695</v>
      </c>
      <c r="J23" s="76">
        <f t="shared" si="0"/>
        <v>1766</v>
      </c>
      <c r="K23" s="76">
        <f t="shared" si="0"/>
        <v>1673</v>
      </c>
      <c r="L23" s="76">
        <f t="shared" si="0"/>
        <v>1737</v>
      </c>
      <c r="M23" s="76">
        <f t="shared" si="0"/>
        <v>1723</v>
      </c>
      <c r="N23" s="76">
        <f t="shared" si="0"/>
        <v>1876</v>
      </c>
      <c r="O23" s="76">
        <f t="shared" si="0"/>
        <v>1794</v>
      </c>
      <c r="P23" s="76">
        <f t="shared" si="0"/>
        <v>1817</v>
      </c>
      <c r="Q23" s="76">
        <f t="shared" si="0"/>
        <v>1794</v>
      </c>
      <c r="R23" s="76">
        <f t="shared" si="0"/>
        <v>1573</v>
      </c>
      <c r="S23" s="76">
        <f t="shared" si="0"/>
        <v>1733</v>
      </c>
      <c r="T23" s="76">
        <f t="shared" si="0"/>
        <v>1727</v>
      </c>
      <c r="U23" s="76">
        <f t="shared" si="0"/>
        <v>1755</v>
      </c>
      <c r="V23" s="76">
        <f t="shared" si="0"/>
        <v>1796</v>
      </c>
      <c r="W23" s="76">
        <f t="shared" si="0"/>
        <v>1763</v>
      </c>
      <c r="X23" s="76">
        <f t="shared" si="0"/>
        <v>1582</v>
      </c>
      <c r="Y23" s="77">
        <f t="shared" si="0"/>
        <v>27804</v>
      </c>
      <c r="Z23" s="77">
        <f t="shared" si="0"/>
        <v>63308</v>
      </c>
    </row>
    <row r="24" spans="1:143" s="1" customFormat="1" ht="13.95" customHeight="1" x14ac:dyDescent="0.3">
      <c r="B24" s="33" t="s">
        <v>724</v>
      </c>
      <c r="D24" s="76">
        <f t="shared" ref="D24:Y24" si="1">(D23/10)</f>
        <v>871.5</v>
      </c>
      <c r="E24" s="76">
        <f t="shared" si="1"/>
        <v>903.6</v>
      </c>
      <c r="F24" s="76">
        <f t="shared" si="1"/>
        <v>875.5</v>
      </c>
      <c r="G24" s="76">
        <f t="shared" si="1"/>
        <v>899.8</v>
      </c>
      <c r="H24" s="77">
        <f t="shared" si="1"/>
        <v>3550.4</v>
      </c>
      <c r="I24" s="76">
        <f t="shared" si="1"/>
        <v>169.5</v>
      </c>
      <c r="J24" s="76">
        <f t="shared" si="1"/>
        <v>176.6</v>
      </c>
      <c r="K24" s="76">
        <f t="shared" si="1"/>
        <v>167.3</v>
      </c>
      <c r="L24" s="76">
        <f t="shared" si="1"/>
        <v>173.7</v>
      </c>
      <c r="M24" s="76">
        <f t="shared" si="1"/>
        <v>172.3</v>
      </c>
      <c r="N24" s="76">
        <f t="shared" si="1"/>
        <v>187.6</v>
      </c>
      <c r="O24" s="76">
        <f t="shared" si="1"/>
        <v>179.4</v>
      </c>
      <c r="P24" s="76">
        <f t="shared" si="1"/>
        <v>181.7</v>
      </c>
      <c r="Q24" s="76">
        <f t="shared" si="1"/>
        <v>179.4</v>
      </c>
      <c r="R24" s="76">
        <f t="shared" si="1"/>
        <v>157.30000000000001</v>
      </c>
      <c r="S24" s="76">
        <f t="shared" si="1"/>
        <v>173.3</v>
      </c>
      <c r="T24" s="76">
        <f t="shared" si="1"/>
        <v>172.7</v>
      </c>
      <c r="U24" s="76">
        <f t="shared" si="1"/>
        <v>175.5</v>
      </c>
      <c r="V24" s="76">
        <f t="shared" si="1"/>
        <v>179.6</v>
      </c>
      <c r="W24" s="76">
        <f t="shared" si="1"/>
        <v>176.3</v>
      </c>
      <c r="X24" s="76">
        <f t="shared" si="1"/>
        <v>158.19999999999999</v>
      </c>
      <c r="Y24" s="77">
        <f t="shared" si="1"/>
        <v>2780.4</v>
      </c>
    </row>
    <row r="25" spans="1:143" s="1" customFormat="1" ht="13.95" customHeight="1" x14ac:dyDescent="0.3">
      <c r="B25" s="33" t="s">
        <v>725</v>
      </c>
      <c r="D25" s="76">
        <f>IF(D32 = 0, 0,D23/D32)</f>
        <v>181.5625</v>
      </c>
      <c r="E25" s="76">
        <f>IF(E32 = 0, 0,E23/E32)</f>
        <v>188.25</v>
      </c>
      <c r="F25" s="76">
        <f>IF(F32 = 0, 0,F23/F32)</f>
        <v>182.39583333333334</v>
      </c>
      <c r="G25" s="76">
        <f>IF(G32 = 0, 0,G23/G32)</f>
        <v>187.45833333333334</v>
      </c>
      <c r="H25" s="77">
        <f>IF(H32 = 0, 0,H23/H32)</f>
        <v>184.91666666666666</v>
      </c>
    </row>
    <row r="26" spans="1:143" s="1" customFormat="1" ht="13.95" customHeight="1" x14ac:dyDescent="0.25"/>
    <row r="27" spans="1:143" s="1" customFormat="1" ht="13.95" customHeight="1" x14ac:dyDescent="0.25"/>
    <row r="28" spans="1:143" s="1" customFormat="1" ht="13.95" customHeight="1" x14ac:dyDescent="0.25"/>
    <row r="29" spans="1:143" s="1" customFormat="1" ht="13.95" customHeight="1" x14ac:dyDescent="0.25"/>
    <row r="30" spans="1:143" s="1" customFormat="1" ht="13.95" customHeight="1" x14ac:dyDescent="0.25"/>
    <row r="31" spans="1:143" s="1" customFormat="1" ht="13.95" customHeight="1" x14ac:dyDescent="0.25"/>
    <row r="32" spans="1:143" s="1" customFormat="1" ht="13.95" customHeight="1" x14ac:dyDescent="0.25">
      <c r="D32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</f>
        <v>48</v>
      </c>
      <c r="E32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</f>
        <v>48</v>
      </c>
      <c r="F32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</f>
        <v>48</v>
      </c>
      <c r="G32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</f>
        <v>48</v>
      </c>
      <c r="H32" s="2">
        <f>SUM(D32:G32)</f>
        <v>192</v>
      </c>
    </row>
    <row r="33" spans="1:4" s="1" customFormat="1" ht="13.95" customHeight="1" x14ac:dyDescent="0.25">
      <c r="A33" s="30"/>
      <c r="B33" s="30" t="s">
        <v>726</v>
      </c>
      <c r="C33" s="30"/>
      <c r="D33" s="30"/>
    </row>
    <row r="34" spans="1:4" s="1" customFormat="1" ht="13.95" customHeight="1" x14ac:dyDescent="0.25">
      <c r="A34" s="30"/>
      <c r="B34" s="30" t="s">
        <v>1</v>
      </c>
      <c r="C34" s="30"/>
      <c r="D34" s="30"/>
    </row>
    <row r="35" spans="1:4" s="1" customFormat="1" ht="13.95" customHeight="1" x14ac:dyDescent="0.25">
      <c r="A35" s="30"/>
      <c r="B35" s="30" t="s">
        <v>731</v>
      </c>
      <c r="C35" s="30"/>
      <c r="D35" s="30"/>
    </row>
    <row r="36" spans="1:4" s="1" customFormat="1" ht="13.95" customHeight="1" x14ac:dyDescent="0.25">
      <c r="A36" s="30"/>
      <c r="B36" s="30"/>
      <c r="C36" s="30"/>
      <c r="D36" s="30" t="s">
        <v>721</v>
      </c>
    </row>
    <row r="37" spans="1:4" s="1" customFormat="1" ht="13.95" customHeight="1" x14ac:dyDescent="0.25">
      <c r="A37" s="78" t="s">
        <v>722</v>
      </c>
      <c r="B37" s="78" t="s">
        <v>674</v>
      </c>
      <c r="C37" s="78"/>
      <c r="D37" s="78" t="s">
        <v>677</v>
      </c>
    </row>
    <row r="38" spans="1:4" s="1" customFormat="1" ht="13.95" customHeight="1" x14ac:dyDescent="0.3">
      <c r="A38" s="13">
        <f t="shared" ref="A38:B47" si="2">A12</f>
        <v>1</v>
      </c>
      <c r="B38" s="13" t="str">
        <f t="shared" si="2"/>
        <v>Lawrence Technological University JV2</v>
      </c>
      <c r="D38" s="13">
        <f t="shared" ref="D38:D47" si="3">Z12</f>
        <v>7041</v>
      </c>
    </row>
    <row r="39" spans="1:4" s="1" customFormat="1" ht="13.95" customHeight="1" x14ac:dyDescent="0.3">
      <c r="A39" s="13">
        <f t="shared" si="2"/>
        <v>2</v>
      </c>
      <c r="B39" s="13" t="str">
        <f t="shared" si="2"/>
        <v>Indiana Institute Of Technology JV1</v>
      </c>
      <c r="D39" s="13">
        <f t="shared" si="3"/>
        <v>6995</v>
      </c>
    </row>
    <row r="40" spans="1:4" s="1" customFormat="1" ht="13.95" customHeight="1" x14ac:dyDescent="0.3">
      <c r="A40" s="13">
        <f t="shared" si="2"/>
        <v>3</v>
      </c>
      <c r="B40" s="13" t="str">
        <f t="shared" si="2"/>
        <v>Lawrence Technological University JV1</v>
      </c>
      <c r="D40" s="13">
        <f t="shared" si="3"/>
        <v>6868</v>
      </c>
    </row>
    <row r="41" spans="1:4" s="1" customFormat="1" ht="13.95" customHeight="1" x14ac:dyDescent="0.3">
      <c r="A41" s="13">
        <f t="shared" si="2"/>
        <v>4</v>
      </c>
      <c r="B41" s="13" t="str">
        <f t="shared" si="2"/>
        <v>Concordia University JV1</v>
      </c>
      <c r="D41" s="13">
        <f t="shared" si="3"/>
        <v>6815</v>
      </c>
    </row>
    <row r="42" spans="1:4" s="1" customFormat="1" ht="13.95" customHeight="1" x14ac:dyDescent="0.3">
      <c r="A42" s="13">
        <f t="shared" si="2"/>
        <v>5</v>
      </c>
      <c r="B42" s="13" t="str">
        <f t="shared" si="2"/>
        <v>Madonna University JV1</v>
      </c>
      <c r="D42" s="13">
        <f t="shared" si="3"/>
        <v>6742</v>
      </c>
    </row>
    <row r="43" spans="1:4" s="1" customFormat="1" ht="13.95" customHeight="1" x14ac:dyDescent="0.3">
      <c r="A43" s="13">
        <f t="shared" si="2"/>
        <v>6</v>
      </c>
      <c r="B43" s="13" t="str">
        <f t="shared" si="2"/>
        <v>Siena Heights University JV1</v>
      </c>
      <c r="D43" s="13">
        <f t="shared" si="3"/>
        <v>6536</v>
      </c>
    </row>
    <row r="44" spans="1:4" s="1" customFormat="1" ht="13.95" customHeight="1" x14ac:dyDescent="0.3">
      <c r="A44" s="13">
        <f t="shared" si="2"/>
        <v>7</v>
      </c>
      <c r="B44" s="13" t="str">
        <f t="shared" si="2"/>
        <v>Rochester University JV1</v>
      </c>
      <c r="D44" s="13">
        <f t="shared" si="3"/>
        <v>6458</v>
      </c>
    </row>
    <row r="45" spans="1:4" s="1" customFormat="1" ht="13.95" customHeight="1" x14ac:dyDescent="0.3">
      <c r="A45" s="13">
        <f t="shared" si="2"/>
        <v>8</v>
      </c>
      <c r="B45" s="13" t="str">
        <f t="shared" si="2"/>
        <v>Aquinas College JV1</v>
      </c>
      <c r="D45" s="13">
        <f t="shared" si="3"/>
        <v>6412</v>
      </c>
    </row>
    <row r="46" spans="1:4" s="1" customFormat="1" ht="13.95" customHeight="1" x14ac:dyDescent="0.3">
      <c r="A46" s="13">
        <f t="shared" si="2"/>
        <v>9</v>
      </c>
      <c r="B46" s="13" t="str">
        <f t="shared" si="2"/>
        <v>Indiana Institute Of Technology JV2</v>
      </c>
      <c r="D46" s="13">
        <f t="shared" si="3"/>
        <v>6071</v>
      </c>
    </row>
    <row r="47" spans="1:4" s="1" customFormat="1" ht="13.95" customHeight="1" x14ac:dyDescent="0.3">
      <c r="A47" s="13">
        <f t="shared" si="2"/>
        <v>10</v>
      </c>
      <c r="B47" s="13" t="str">
        <f t="shared" si="2"/>
        <v>Cornerstone University JV1</v>
      </c>
      <c r="D47" s="13">
        <f t="shared" si="3"/>
        <v>3370</v>
      </c>
    </row>
    <row r="48" spans="1:4" s="1" customFormat="1" ht="13.95" customHeight="1" x14ac:dyDescent="0.25"/>
    <row r="49" s="1" customFormat="1" ht="13.95" customHeight="1" x14ac:dyDescent="0.25"/>
    <row r="50" s="1" customFormat="1" ht="13.95" customHeight="1" x14ac:dyDescent="0.25"/>
    <row r="51" s="1" customFormat="1" ht="13.95" customHeight="1" x14ac:dyDescent="0.25"/>
    <row r="52" s="1" customFormat="1" ht="13.95" customHeight="1" x14ac:dyDescent="0.25"/>
    <row r="53" s="1" customFormat="1" ht="13.95" customHeight="1" x14ac:dyDescent="0.25"/>
    <row r="54" s="1" customFormat="1" ht="13.95" customHeight="1" x14ac:dyDescent="0.25"/>
    <row r="55" s="1" customFormat="1" ht="13.95" customHeight="1" x14ac:dyDescent="0.25"/>
    <row r="56" s="1" customFormat="1" ht="13.95" customHeight="1" x14ac:dyDescent="0.25"/>
    <row r="57" s="1" customFormat="1" ht="13.95" customHeight="1" x14ac:dyDescent="0.25"/>
    <row r="58" s="1" customFormat="1" ht="13.95" customHeight="1" x14ac:dyDescent="0.25"/>
    <row r="59" s="1" customFormat="1" ht="13.95" customHeight="1" x14ac:dyDescent="0.25"/>
    <row r="60" s="1" customFormat="1" ht="13.95" customHeight="1" x14ac:dyDescent="0.25"/>
    <row r="61" s="1" customFormat="1" ht="13.95" customHeight="1" x14ac:dyDescent="0.25"/>
    <row r="62" s="1" customFormat="1" ht="13.95" customHeight="1" x14ac:dyDescent="0.25"/>
    <row r="63" s="1" customFormat="1" ht="13.95" customHeight="1" x14ac:dyDescent="0.25"/>
    <row r="6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dJVik+T8aS5ejUsRcdVk1/YI1RfhZp7LFPFUtEEPoXhGwIoGI82DCyaBz8vujyzpy9JXH5AvZ3bJrD5I+KLZmw==" saltValue="v11xzFuqPrZ4jcMtVlUP0g==" spinCount="100000" sheet="1" objects="1" scenarios="1"/>
  <sortState xmlns:xlrd2="http://schemas.microsoft.com/office/spreadsheetml/2017/richdata2" ref="A12:Z21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="70" zoomScaleNormal="70" workbookViewId="0">
      <pane xSplit="2" ySplit="11" topLeftCell="D27" activePane="bottomRight" state="frozen"/>
      <selection pane="topRight" activeCell="C1" sqref="C1"/>
      <selection pane="bottomLeft" activeCell="A10" sqref="A10"/>
      <selection pane="bottomRight" activeCell="I19" sqref="I19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94" t="s">
        <v>715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716</v>
      </c>
    </row>
    <row r="2" spans="1:143" s="4" customFormat="1" ht="16.2" customHeight="1" x14ac:dyDescent="0.3">
      <c r="AZ2" s="13" t="s">
        <v>717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732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2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403</v>
      </c>
      <c r="C8" s="16"/>
      <c r="D8" s="79"/>
      <c r="E8" s="14" t="s">
        <v>719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5" customHeight="1" x14ac:dyDescent="0.25">
      <c r="A10" s="74"/>
      <c r="B10" s="69"/>
      <c r="C10" s="69"/>
      <c r="D10" s="19" t="s">
        <v>674</v>
      </c>
      <c r="E10" s="19" t="s">
        <v>674</v>
      </c>
      <c r="F10" s="19" t="s">
        <v>674</v>
      </c>
      <c r="G10" s="19" t="s">
        <v>674</v>
      </c>
      <c r="H10" s="19" t="s">
        <v>674</v>
      </c>
      <c r="I10" s="19" t="s">
        <v>720</v>
      </c>
      <c r="J10" s="19" t="s">
        <v>720</v>
      </c>
      <c r="K10" s="19" t="s">
        <v>720</v>
      </c>
      <c r="L10" s="19" t="s">
        <v>720</v>
      </c>
      <c r="M10" s="19" t="s">
        <v>720</v>
      </c>
      <c r="N10" s="19" t="s">
        <v>720</v>
      </c>
      <c r="O10" s="19" t="s">
        <v>720</v>
      </c>
      <c r="P10" s="19" t="s">
        <v>720</v>
      </c>
      <c r="Q10" s="19" t="s">
        <v>720</v>
      </c>
      <c r="R10" s="19" t="s">
        <v>720</v>
      </c>
      <c r="S10" s="19" t="s">
        <v>720</v>
      </c>
      <c r="T10" s="19" t="s">
        <v>720</v>
      </c>
      <c r="U10" s="19" t="s">
        <v>720</v>
      </c>
      <c r="V10" s="19" t="s">
        <v>720</v>
      </c>
      <c r="W10" s="19" t="s">
        <v>720</v>
      </c>
      <c r="X10" s="19" t="s">
        <v>720</v>
      </c>
      <c r="Y10" s="19" t="s">
        <v>720</v>
      </c>
      <c r="Z10" s="19" t="s">
        <v>721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5" customHeight="1" x14ac:dyDescent="0.25">
      <c r="A11" s="19" t="s">
        <v>722</v>
      </c>
      <c r="B11" s="19" t="s">
        <v>674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677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677</v>
      </c>
      <c r="Z11" s="19" t="s">
        <v>677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RANK(Z12,$Z$12:$Z$24)</f>
        <v>1</v>
      </c>
      <c r="B12" s="64" t="s">
        <v>681</v>
      </c>
      <c r="C12" s="64"/>
      <c r="D12" s="24">
        <f>Individual_Scores_Women_Var!G49</f>
        <v>1015</v>
      </c>
      <c r="E12" s="24">
        <f>Individual_Scores_Women_Var!H49</f>
        <v>954</v>
      </c>
      <c r="F12" s="24">
        <f>Individual_Scores_Women_Var!I49</f>
        <v>867</v>
      </c>
      <c r="G12" s="24">
        <f>Individual_Scores_Women_Var!J49</f>
        <v>997</v>
      </c>
      <c r="H12" s="19">
        <f>SUM(D12:G12)</f>
        <v>3833</v>
      </c>
      <c r="I12" s="24">
        <f>Baker_Scores_Women_Var!H38</f>
        <v>198</v>
      </c>
      <c r="J12" s="24">
        <f>Baker_Scores_Women_Var!I38</f>
        <v>191</v>
      </c>
      <c r="K12" s="24">
        <f>Baker_Scores_Women_Var!J38</f>
        <v>180</v>
      </c>
      <c r="L12" s="24">
        <f>Baker_Scores_Women_Var!K38</f>
        <v>212</v>
      </c>
      <c r="M12" s="24">
        <f>Baker_Scores_Women_Var!L38</f>
        <v>189</v>
      </c>
      <c r="N12" s="24">
        <f>Baker_Scores_Women_Var!M38</f>
        <v>204</v>
      </c>
      <c r="O12" s="24">
        <f>Baker_Scores_Women_Var!N38</f>
        <v>159</v>
      </c>
      <c r="P12" s="50">
        <f>Baker_Scores_Women_Var!O38</f>
        <v>171</v>
      </c>
      <c r="Q12" s="24">
        <f>Baker_Scores_Women_Var!P38</f>
        <v>162</v>
      </c>
      <c r="R12" s="24">
        <f>Baker_Scores_Women_Var!Q38</f>
        <v>168</v>
      </c>
      <c r="S12" s="50">
        <f>Baker_Scores_Women_Var!R38</f>
        <v>222</v>
      </c>
      <c r="T12" s="50">
        <f>Baker_Scores_Women_Var!S38</f>
        <v>246</v>
      </c>
      <c r="U12" s="50">
        <f>Baker_Scores_Women_Var!T38</f>
        <v>193</v>
      </c>
      <c r="V12" s="50">
        <f>Baker_Scores_Women_Var!U38</f>
        <v>200</v>
      </c>
      <c r="W12" s="50">
        <f>Baker_Scores_Women_Var!V38</f>
        <v>213</v>
      </c>
      <c r="X12" s="50">
        <f>Baker_Scores_Women_Var!W38</f>
        <v>226</v>
      </c>
      <c r="Y12" s="30">
        <f>SUM(I12:X12)</f>
        <v>3134</v>
      </c>
      <c r="Z12" s="30">
        <f>H12+Y12</f>
        <v>6967</v>
      </c>
    </row>
    <row r="13" spans="1:143" s="1" customFormat="1" ht="13.95" customHeight="1" x14ac:dyDescent="0.3">
      <c r="A13" s="13">
        <f t="array" ref="A13">RANK(Z13,$Z$12:$Z$24)</f>
        <v>2</v>
      </c>
      <c r="B13" s="1" t="s">
        <v>683</v>
      </c>
      <c r="D13" s="24">
        <f>Individual_Scores_Women_Var!G75</f>
        <v>882</v>
      </c>
      <c r="E13" s="24">
        <f>Individual_Scores_Women_Var!H75</f>
        <v>1053</v>
      </c>
      <c r="F13" s="24">
        <f>Individual_Scores_Women_Var!I75</f>
        <v>879</v>
      </c>
      <c r="G13" s="24">
        <f>Individual_Scores_Women_Var!J75</f>
        <v>960</v>
      </c>
      <c r="H13" s="19">
        <f>SUM(D13:G13)</f>
        <v>3774</v>
      </c>
      <c r="I13" s="24">
        <f>Baker_Scores_Women_Var!H64</f>
        <v>200</v>
      </c>
      <c r="J13" s="24">
        <f>Baker_Scores_Women_Var!I64</f>
        <v>199</v>
      </c>
      <c r="K13" s="24">
        <f>Baker_Scores_Women_Var!J64</f>
        <v>194</v>
      </c>
      <c r="L13" s="24">
        <f>Baker_Scores_Women_Var!K64</f>
        <v>159</v>
      </c>
      <c r="M13" s="24">
        <f>Baker_Scores_Women_Var!L64</f>
        <v>177</v>
      </c>
      <c r="N13" s="24">
        <f>Baker_Scores_Women_Var!M64</f>
        <v>205</v>
      </c>
      <c r="O13" s="24">
        <f>Baker_Scores_Women_Var!N64</f>
        <v>170</v>
      </c>
      <c r="P13" s="50">
        <f>Baker_Scores_Women_Var!O64</f>
        <v>196</v>
      </c>
      <c r="Q13" s="24">
        <f>Baker_Scores_Women_Var!P64</f>
        <v>225</v>
      </c>
      <c r="R13" s="24">
        <f>Baker_Scores_Women_Var!Q64</f>
        <v>190</v>
      </c>
      <c r="S13" s="50">
        <f>Baker_Scores_Women_Var!R64</f>
        <v>208</v>
      </c>
      <c r="T13" s="50">
        <f>Baker_Scores_Women_Var!S64</f>
        <v>198</v>
      </c>
      <c r="U13" s="50">
        <f>Baker_Scores_Women_Var!T64</f>
        <v>214</v>
      </c>
      <c r="V13" s="50">
        <f>Baker_Scores_Women_Var!U64</f>
        <v>198</v>
      </c>
      <c r="W13" s="50">
        <f>Baker_Scores_Women_Var!V64</f>
        <v>147</v>
      </c>
      <c r="X13" s="50">
        <f>Baker_Scores_Women_Var!W64</f>
        <v>186</v>
      </c>
      <c r="Y13" s="30">
        <f>SUM(I13:X13)</f>
        <v>3066</v>
      </c>
      <c r="Z13" s="30">
        <f>H13+Y13</f>
        <v>6840</v>
      </c>
    </row>
    <row r="14" spans="1:143" s="1" customFormat="1" ht="13.95" customHeight="1" x14ac:dyDescent="0.3">
      <c r="A14" s="13">
        <f t="array" ref="A14">RANK(Z14,$Z$12:$Z$24)</f>
        <v>3</v>
      </c>
      <c r="B14" s="64" t="s">
        <v>680</v>
      </c>
      <c r="C14" s="64"/>
      <c r="D14" s="24">
        <f>Individual_Scores_Women_Var!G36</f>
        <v>940</v>
      </c>
      <c r="E14" s="24">
        <f>Individual_Scores_Women_Var!H36</f>
        <v>957</v>
      </c>
      <c r="F14" s="24">
        <f>Individual_Scores_Women_Var!I36</f>
        <v>931</v>
      </c>
      <c r="G14" s="24">
        <f>Individual_Scores_Women_Var!J36</f>
        <v>890</v>
      </c>
      <c r="H14" s="19">
        <f>SUM(D14:G14)</f>
        <v>3718</v>
      </c>
      <c r="I14" s="24">
        <f>Baker_Scores_Women_Var!H25</f>
        <v>173</v>
      </c>
      <c r="J14" s="24">
        <f>Baker_Scores_Women_Var!I25</f>
        <v>180</v>
      </c>
      <c r="K14" s="24">
        <f>Baker_Scores_Women_Var!J25</f>
        <v>203</v>
      </c>
      <c r="L14" s="24">
        <f>Baker_Scores_Women_Var!K25</f>
        <v>155</v>
      </c>
      <c r="M14" s="24">
        <f>Baker_Scores_Women_Var!L25</f>
        <v>225</v>
      </c>
      <c r="N14" s="24">
        <f>Baker_Scores_Women_Var!M25</f>
        <v>182</v>
      </c>
      <c r="O14" s="24">
        <f>Baker_Scores_Women_Var!N25</f>
        <v>191</v>
      </c>
      <c r="P14" s="50">
        <f>Baker_Scores_Women_Var!O25</f>
        <v>165</v>
      </c>
      <c r="Q14" s="24">
        <f>Baker_Scores_Women_Var!P25</f>
        <v>186</v>
      </c>
      <c r="R14" s="24">
        <f>Baker_Scores_Women_Var!Q25</f>
        <v>212</v>
      </c>
      <c r="S14" s="50">
        <f>Baker_Scores_Women_Var!R25</f>
        <v>190</v>
      </c>
      <c r="T14" s="50">
        <f>Baker_Scores_Women_Var!S25</f>
        <v>192</v>
      </c>
      <c r="U14" s="50">
        <f>Baker_Scores_Women_Var!T25</f>
        <v>169</v>
      </c>
      <c r="V14" s="50">
        <f>Baker_Scores_Women_Var!U25</f>
        <v>199</v>
      </c>
      <c r="W14" s="50">
        <f>Baker_Scores_Women_Var!V25</f>
        <v>169</v>
      </c>
      <c r="X14" s="50">
        <f>Baker_Scores_Women_Var!W25</f>
        <v>167</v>
      </c>
      <c r="Y14" s="30">
        <f>SUM(I14:X14)</f>
        <v>2958</v>
      </c>
      <c r="Z14" s="30">
        <f>H14+Y14</f>
        <v>6676</v>
      </c>
    </row>
    <row r="15" spans="1:143" s="1" customFormat="1" ht="13.95" customHeight="1" x14ac:dyDescent="0.3">
      <c r="A15" s="13">
        <f t="array" ref="A15">RANK(Z15,$Z$12:$Z$24)</f>
        <v>4</v>
      </c>
      <c r="B15" s="21" t="s">
        <v>686</v>
      </c>
      <c r="C15" s="21"/>
      <c r="D15" s="24">
        <f>Individual_Scores_Women_Var!G114</f>
        <v>926</v>
      </c>
      <c r="E15" s="24">
        <f>Individual_Scores_Women_Var!H114</f>
        <v>944</v>
      </c>
      <c r="F15" s="24">
        <f>Individual_Scores_Women_Var!I114</f>
        <v>862</v>
      </c>
      <c r="G15" s="24">
        <f>Individual_Scores_Women_Var!J114</f>
        <v>927</v>
      </c>
      <c r="H15" s="19">
        <f>SUM(D15:G15)</f>
        <v>3659</v>
      </c>
      <c r="I15" s="24">
        <f>Baker_Scores_Women_Var!H103</f>
        <v>234</v>
      </c>
      <c r="J15" s="24">
        <f>Baker_Scores_Women_Var!I103</f>
        <v>181</v>
      </c>
      <c r="K15" s="24">
        <f>Baker_Scores_Women_Var!J103</f>
        <v>171</v>
      </c>
      <c r="L15" s="24">
        <f>Baker_Scores_Women_Var!K103</f>
        <v>134</v>
      </c>
      <c r="M15" s="24">
        <f>Baker_Scores_Women_Var!L103</f>
        <v>184</v>
      </c>
      <c r="N15" s="24">
        <f>Baker_Scores_Women_Var!M103</f>
        <v>175</v>
      </c>
      <c r="O15" s="24">
        <f>Baker_Scores_Women_Var!N103</f>
        <v>232</v>
      </c>
      <c r="P15" s="24">
        <f>Baker_Scores_Women_Var!O103</f>
        <v>189</v>
      </c>
      <c r="Q15" s="24">
        <f>Baker_Scores_Women_Var!P103</f>
        <v>187</v>
      </c>
      <c r="R15" s="24">
        <f>Baker_Scores_Women_Var!Q103</f>
        <v>190</v>
      </c>
      <c r="S15" s="24">
        <f>Baker_Scores_Women_Var!R103</f>
        <v>230</v>
      </c>
      <c r="T15" s="24">
        <f>Baker_Scores_Women_Var!S103</f>
        <v>183</v>
      </c>
      <c r="U15" s="24">
        <f>Baker_Scores_Women_Var!T103</f>
        <v>198</v>
      </c>
      <c r="V15" s="24">
        <f>Baker_Scores_Women_Var!U103</f>
        <v>171</v>
      </c>
      <c r="W15" s="24">
        <f>Baker_Scores_Women_Var!V103</f>
        <v>203</v>
      </c>
      <c r="X15" s="24">
        <f>Baker_Scores_Women_Var!W103</f>
        <v>151</v>
      </c>
      <c r="Y15" s="19">
        <f>SUM(I15:X15)</f>
        <v>3013</v>
      </c>
      <c r="Z15" s="19">
        <f>H15+Y15</f>
        <v>6672</v>
      </c>
    </row>
    <row r="16" spans="1:143" s="1" customFormat="1" ht="13.95" customHeight="1" x14ac:dyDescent="0.3">
      <c r="A16" s="13">
        <f t="array" ref="A16">RANK(Z16,$Z$12:$Z$24)</f>
        <v>5</v>
      </c>
      <c r="B16" s="64" t="s">
        <v>685</v>
      </c>
      <c r="C16" s="64"/>
      <c r="D16" s="24">
        <f>Individual_Scores_Women_Var!G101</f>
        <v>843</v>
      </c>
      <c r="E16" s="50">
        <f>Individual_Scores_Women_Var!H101</f>
        <v>775</v>
      </c>
      <c r="F16" s="50">
        <f>Individual_Scores_Women_Var!I101</f>
        <v>997</v>
      </c>
      <c r="G16" s="50">
        <f>Individual_Scores_Women_Var!J101</f>
        <v>902</v>
      </c>
      <c r="H16" s="30">
        <f>SUM(D16:G16)</f>
        <v>3517</v>
      </c>
      <c r="I16" s="50">
        <f>Baker_Scores_Women_Var!H90</f>
        <v>233</v>
      </c>
      <c r="J16" s="50">
        <f>Baker_Scores_Women_Var!I90</f>
        <v>215</v>
      </c>
      <c r="K16" s="50">
        <f>Baker_Scores_Women_Var!J90</f>
        <v>156</v>
      </c>
      <c r="L16" s="50">
        <f>Baker_Scores_Women_Var!K90</f>
        <v>147</v>
      </c>
      <c r="M16" s="50">
        <f>Baker_Scores_Women_Var!L90</f>
        <v>193</v>
      </c>
      <c r="N16" s="50">
        <f>Baker_Scores_Women_Var!M90</f>
        <v>200</v>
      </c>
      <c r="O16" s="50">
        <f>Baker_Scores_Women_Var!N90</f>
        <v>159</v>
      </c>
      <c r="P16" s="50">
        <f>Baker_Scores_Women_Var!O90</f>
        <v>206</v>
      </c>
      <c r="Q16" s="50">
        <f>Baker_Scores_Women_Var!P90</f>
        <v>152</v>
      </c>
      <c r="R16" s="50">
        <f>Baker_Scores_Women_Var!Q90</f>
        <v>175</v>
      </c>
      <c r="S16" s="50">
        <f>Baker_Scores_Women_Var!R90</f>
        <v>195</v>
      </c>
      <c r="T16" s="50">
        <f>Baker_Scores_Women_Var!S90</f>
        <v>190</v>
      </c>
      <c r="U16" s="50">
        <f>Baker_Scores_Women_Var!T90</f>
        <v>173</v>
      </c>
      <c r="V16" s="50">
        <f>Baker_Scores_Women_Var!U90</f>
        <v>215</v>
      </c>
      <c r="W16" s="50">
        <f>Baker_Scores_Women_Var!V90</f>
        <v>213</v>
      </c>
      <c r="X16" s="50">
        <f>Baker_Scores_Women_Var!W90</f>
        <v>203</v>
      </c>
      <c r="Y16" s="30">
        <f>SUM(I16:X16)</f>
        <v>3025</v>
      </c>
      <c r="Z16" s="30">
        <f>H16+Y16</f>
        <v>6542</v>
      </c>
    </row>
    <row r="17" spans="1:143" s="1" customFormat="1" ht="13.95" customHeight="1" x14ac:dyDescent="0.3">
      <c r="A17" s="13">
        <f t="array" ref="A17">RANK(Z17,$Z$12:$Z$24)</f>
        <v>6</v>
      </c>
      <c r="B17" s="64" t="s">
        <v>684</v>
      </c>
      <c r="C17" s="64"/>
      <c r="D17" s="24">
        <f>Individual_Scores_Women_Var!G88</f>
        <v>868</v>
      </c>
      <c r="E17" s="24">
        <f>Individual_Scores_Women_Var!H88</f>
        <v>918</v>
      </c>
      <c r="F17" s="24">
        <f>Individual_Scores_Women_Var!I88</f>
        <v>899</v>
      </c>
      <c r="G17" s="24">
        <f>Individual_Scores_Women_Var!J88</f>
        <v>933</v>
      </c>
      <c r="H17" s="19">
        <f>SUM(D17:G17)</f>
        <v>3618</v>
      </c>
      <c r="I17" s="24">
        <f>Baker_Scores_Women_Var!H77</f>
        <v>189</v>
      </c>
      <c r="J17" s="24">
        <f>Baker_Scores_Women_Var!I77</f>
        <v>162</v>
      </c>
      <c r="K17" s="24">
        <f>Baker_Scores_Women_Var!J77</f>
        <v>178</v>
      </c>
      <c r="L17" s="24">
        <f>Baker_Scores_Women_Var!K77</f>
        <v>125</v>
      </c>
      <c r="M17" s="24">
        <f>Baker_Scores_Women_Var!L77</f>
        <v>155</v>
      </c>
      <c r="N17" s="24">
        <f>Baker_Scores_Women_Var!M77</f>
        <v>156</v>
      </c>
      <c r="O17" s="24">
        <f>Baker_Scores_Women_Var!N77</f>
        <v>144</v>
      </c>
      <c r="P17" s="50">
        <f>Baker_Scores_Women_Var!O77</f>
        <v>185</v>
      </c>
      <c r="Q17" s="24">
        <f>Baker_Scores_Women_Var!P77</f>
        <v>158</v>
      </c>
      <c r="R17" s="24">
        <f>Baker_Scores_Women_Var!Q77</f>
        <v>225</v>
      </c>
      <c r="S17" s="50">
        <f>Baker_Scores_Women_Var!R77</f>
        <v>148</v>
      </c>
      <c r="T17" s="50">
        <f>Baker_Scores_Women_Var!S77</f>
        <v>180</v>
      </c>
      <c r="U17" s="50">
        <f>Baker_Scores_Women_Var!T77</f>
        <v>193</v>
      </c>
      <c r="V17" s="50">
        <f>Baker_Scores_Women_Var!U77</f>
        <v>210</v>
      </c>
      <c r="W17" s="50">
        <f>Baker_Scores_Women_Var!V77</f>
        <v>184</v>
      </c>
      <c r="X17" s="50">
        <f>Baker_Scores_Women_Var!W77</f>
        <v>170</v>
      </c>
      <c r="Y17" s="30">
        <f>SUM(I17:X17)</f>
        <v>2762</v>
      </c>
      <c r="Z17" s="30">
        <f>H17+Y17</f>
        <v>6380</v>
      </c>
    </row>
    <row r="18" spans="1:143" s="1" customFormat="1" ht="13.95" customHeight="1" x14ac:dyDescent="0.3">
      <c r="A18" s="13">
        <f t="array" ref="A18">RANK(Z18,$Z$12:$Z$24)</f>
        <v>7</v>
      </c>
      <c r="B18" s="64" t="s">
        <v>679</v>
      </c>
      <c r="C18" s="64"/>
      <c r="D18" s="24">
        <f>Individual_Scores_Women_Var!G23</f>
        <v>805</v>
      </c>
      <c r="E18" s="24">
        <f>Individual_Scores_Women_Var!H23</f>
        <v>919</v>
      </c>
      <c r="F18" s="24">
        <f>Individual_Scores_Women_Var!I23</f>
        <v>1011</v>
      </c>
      <c r="G18" s="24">
        <f>Individual_Scores_Women_Var!J23</f>
        <v>847</v>
      </c>
      <c r="H18" s="19">
        <f>SUM(D18:G18)</f>
        <v>3582</v>
      </c>
      <c r="I18" s="24">
        <f>Baker_Scores_Women_Var!H12</f>
        <v>176</v>
      </c>
      <c r="J18" s="24">
        <f>Baker_Scores_Women_Var!I12</f>
        <v>174</v>
      </c>
      <c r="K18" s="24">
        <f>Baker_Scores_Women_Var!J12</f>
        <v>170</v>
      </c>
      <c r="L18" s="24">
        <f>Baker_Scores_Women_Var!K12</f>
        <v>159</v>
      </c>
      <c r="M18" s="24">
        <f>Baker_Scores_Women_Var!L12</f>
        <v>211</v>
      </c>
      <c r="N18" s="24">
        <f>Baker_Scores_Women_Var!M12</f>
        <v>221</v>
      </c>
      <c r="O18" s="24">
        <f>Baker_Scores_Women_Var!N12</f>
        <v>140</v>
      </c>
      <c r="P18" s="50">
        <f>Baker_Scores_Women_Var!O12</f>
        <v>150</v>
      </c>
      <c r="Q18" s="24">
        <f>Baker_Scores_Women_Var!P12</f>
        <v>196</v>
      </c>
      <c r="R18" s="24">
        <f>Baker_Scores_Women_Var!Q12</f>
        <v>179</v>
      </c>
      <c r="S18" s="50">
        <f>Baker_Scores_Women_Var!R12</f>
        <v>162</v>
      </c>
      <c r="T18" s="50">
        <f>Baker_Scores_Women_Var!S12</f>
        <v>166</v>
      </c>
      <c r="U18" s="50">
        <f>Baker_Scores_Women_Var!T12</f>
        <v>168</v>
      </c>
      <c r="V18" s="50">
        <f>Baker_Scores_Women_Var!U12</f>
        <v>150</v>
      </c>
      <c r="W18" s="50">
        <f>Baker_Scores_Women_Var!V12</f>
        <v>195</v>
      </c>
      <c r="X18" s="50">
        <f>Baker_Scores_Women_Var!W12</f>
        <v>165</v>
      </c>
      <c r="Y18" s="30">
        <f>SUM(I18:X18)</f>
        <v>2782</v>
      </c>
      <c r="Z18" s="30">
        <f>H18+Y18</f>
        <v>6364</v>
      </c>
    </row>
    <row r="19" spans="1:143" s="1" customFormat="1" ht="13.95" customHeight="1" x14ac:dyDescent="0.3">
      <c r="A19" s="13">
        <f t="array" ref="A19">RANK(Z19,$Z$12:$Z$24)</f>
        <v>8</v>
      </c>
      <c r="B19" s="1" t="s">
        <v>689</v>
      </c>
      <c r="C19" s="75"/>
      <c r="D19" s="50">
        <f>Individual_Scores_Women_Var!G153</f>
        <v>879</v>
      </c>
      <c r="E19" s="50">
        <f>Individual_Scores_Women_Var!H153</f>
        <v>844</v>
      </c>
      <c r="F19" s="50">
        <f>Individual_Scores_Women_Var!I153</f>
        <v>893</v>
      </c>
      <c r="G19" s="50">
        <f>Individual_Scores_Women_Var!J153</f>
        <v>833</v>
      </c>
      <c r="H19" s="30">
        <f>SUM(D19:G19)</f>
        <v>3449</v>
      </c>
      <c r="I19" s="50">
        <f>Baker_Scores_Women_Var!H142</f>
        <v>150</v>
      </c>
      <c r="J19" s="50">
        <f>Baker_Scores_Women_Var!I142</f>
        <v>147</v>
      </c>
      <c r="K19" s="50">
        <f>Baker_Scores_Women_Var!J142</f>
        <v>247</v>
      </c>
      <c r="L19" s="50">
        <f>Baker_Scores_Women_Var!K142</f>
        <v>152</v>
      </c>
      <c r="M19" s="50">
        <f>Baker_Scores_Women_Var!L142</f>
        <v>160</v>
      </c>
      <c r="N19" s="50">
        <f>Baker_Scores_Women_Var!M142</f>
        <v>165</v>
      </c>
      <c r="O19" s="50">
        <f>Baker_Scores_Women_Var!N142</f>
        <v>193</v>
      </c>
      <c r="P19" s="50">
        <f>Baker_Scores_Women_Var!O142</f>
        <v>182</v>
      </c>
      <c r="Q19" s="50">
        <f>Baker_Scores_Women_Var!P142</f>
        <v>182</v>
      </c>
      <c r="R19" s="50">
        <f>Baker_Scores_Women_Var!Q142</f>
        <v>196</v>
      </c>
      <c r="S19" s="50">
        <f>Baker_Scores_Women_Var!R142</f>
        <v>167</v>
      </c>
      <c r="T19" s="50">
        <f>Baker_Scores_Women_Var!S142</f>
        <v>183</v>
      </c>
      <c r="U19" s="50">
        <f>Baker_Scores_Women_Var!T142</f>
        <v>148</v>
      </c>
      <c r="V19" s="50">
        <f>Baker_Scores_Women_Var!U142</f>
        <v>153</v>
      </c>
      <c r="W19" s="50">
        <f>Baker_Scores_Women_Var!V142</f>
        <v>183</v>
      </c>
      <c r="X19" s="50">
        <f>Baker_Scores_Women_Var!W142</f>
        <v>204</v>
      </c>
      <c r="Y19" s="30">
        <f>SUM(I19:X19)</f>
        <v>2812</v>
      </c>
      <c r="Z19" s="30">
        <f>H19+Y19</f>
        <v>6261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RANK(Z20,$Z$12:$Z$24)</f>
        <v>9</v>
      </c>
      <c r="B20" s="64" t="s">
        <v>682</v>
      </c>
      <c r="C20" s="64"/>
      <c r="D20" s="24">
        <f>Individual_Scores_Women_Var!G62</f>
        <v>797</v>
      </c>
      <c r="E20" s="24">
        <f>Individual_Scores_Women_Var!H62</f>
        <v>868</v>
      </c>
      <c r="F20" s="24">
        <f>Individual_Scores_Women_Var!I62</f>
        <v>884</v>
      </c>
      <c r="G20" s="24">
        <f>Individual_Scores_Women_Var!J62</f>
        <v>899</v>
      </c>
      <c r="H20" s="19">
        <f>SUM(D20:G20)</f>
        <v>3448</v>
      </c>
      <c r="I20" s="24">
        <f>Baker_Scores_Women_Var!H51</f>
        <v>177</v>
      </c>
      <c r="J20" s="24">
        <f>Baker_Scores_Women_Var!I51</f>
        <v>160</v>
      </c>
      <c r="K20" s="24">
        <f>Baker_Scores_Women_Var!J51</f>
        <v>135</v>
      </c>
      <c r="L20" s="24">
        <f>Baker_Scores_Women_Var!K51</f>
        <v>150</v>
      </c>
      <c r="M20" s="24">
        <f>Baker_Scores_Women_Var!L51</f>
        <v>181</v>
      </c>
      <c r="N20" s="24">
        <f>Baker_Scores_Women_Var!M51</f>
        <v>130</v>
      </c>
      <c r="O20" s="24">
        <f>Baker_Scores_Women_Var!N51</f>
        <v>211</v>
      </c>
      <c r="P20" s="50">
        <f>Baker_Scores_Women_Var!O51</f>
        <v>199</v>
      </c>
      <c r="Q20" s="24">
        <f>Baker_Scores_Women_Var!P51</f>
        <v>153</v>
      </c>
      <c r="R20" s="24">
        <f>Baker_Scores_Women_Var!Q51</f>
        <v>178</v>
      </c>
      <c r="S20" s="50">
        <f>Baker_Scores_Women_Var!R51</f>
        <v>188</v>
      </c>
      <c r="T20" s="50">
        <f>Baker_Scores_Women_Var!S51</f>
        <v>181</v>
      </c>
      <c r="U20" s="50">
        <f>Baker_Scores_Women_Var!T51</f>
        <v>140</v>
      </c>
      <c r="V20" s="50">
        <f>Baker_Scores_Women_Var!U51</f>
        <v>178</v>
      </c>
      <c r="W20" s="50">
        <f>Baker_Scores_Women_Var!V51</f>
        <v>174</v>
      </c>
      <c r="X20" s="50">
        <f>Baker_Scores_Women_Var!W51</f>
        <v>122</v>
      </c>
      <c r="Y20" s="30">
        <f>SUM(I20:X20)</f>
        <v>2657</v>
      </c>
      <c r="Z20" s="30">
        <f>H20+Y20</f>
        <v>6105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RANK(Z21,$Z$12:$Z$24)</f>
        <v>10</v>
      </c>
      <c r="B21" s="1" t="s">
        <v>690</v>
      </c>
      <c r="C21" s="13"/>
      <c r="D21" s="50">
        <f>Individual_Scores_Women_Var!G166</f>
        <v>789</v>
      </c>
      <c r="E21" s="50">
        <f>Individual_Scores_Women_Var!H166</f>
        <v>840</v>
      </c>
      <c r="F21" s="50">
        <f>Individual_Scores_Women_Var!I166</f>
        <v>893</v>
      </c>
      <c r="G21" s="50">
        <f>Individual_Scores_Women_Var!J166</f>
        <v>770</v>
      </c>
      <c r="H21" s="30">
        <f>SUM(D21:G21)</f>
        <v>3292</v>
      </c>
      <c r="I21" s="50">
        <f>Baker_Scores_Women_Var!H155</f>
        <v>197</v>
      </c>
      <c r="J21" s="50">
        <f>Baker_Scores_Women_Var!I155</f>
        <v>188</v>
      </c>
      <c r="K21" s="50">
        <f>Baker_Scores_Women_Var!J155</f>
        <v>191</v>
      </c>
      <c r="L21" s="50">
        <f>Baker_Scores_Women_Var!K155</f>
        <v>169</v>
      </c>
      <c r="M21" s="50">
        <f>Baker_Scores_Women_Var!L155</f>
        <v>189</v>
      </c>
      <c r="N21" s="50">
        <f>Baker_Scores_Women_Var!M155</f>
        <v>166</v>
      </c>
      <c r="O21" s="50">
        <f>Baker_Scores_Women_Var!N155</f>
        <v>185</v>
      </c>
      <c r="P21" s="50">
        <f>Baker_Scores_Women_Var!O155</f>
        <v>148</v>
      </c>
      <c r="Q21" s="50">
        <f>Baker_Scores_Women_Var!P155</f>
        <v>165</v>
      </c>
      <c r="R21" s="50">
        <f>Baker_Scores_Women_Var!Q155</f>
        <v>162</v>
      </c>
      <c r="S21" s="50">
        <f>Baker_Scores_Women_Var!R155</f>
        <v>161</v>
      </c>
      <c r="T21" s="50">
        <f>Baker_Scores_Women_Var!S155</f>
        <v>168</v>
      </c>
      <c r="U21" s="50">
        <f>Baker_Scores_Women_Var!T155</f>
        <v>145</v>
      </c>
      <c r="V21" s="50">
        <f>Baker_Scores_Women_Var!U155</f>
        <v>176</v>
      </c>
      <c r="W21" s="50">
        <f>Baker_Scores_Women_Var!V155</f>
        <v>165</v>
      </c>
      <c r="X21" s="50">
        <f>Baker_Scores_Women_Var!W155</f>
        <v>163</v>
      </c>
      <c r="Y21" s="30">
        <f>SUM(I21:X21)</f>
        <v>2738</v>
      </c>
      <c r="Z21" s="30">
        <f>H21+Y21</f>
        <v>6030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RANK(Z22,$Z$12:$Z$24)</f>
        <v>11</v>
      </c>
      <c r="B22" s="64" t="s">
        <v>688</v>
      </c>
      <c r="C22" s="21"/>
      <c r="D22" s="24">
        <f>Individual_Scores_Women_Var!G140</f>
        <v>876</v>
      </c>
      <c r="E22" s="24">
        <f>Individual_Scores_Women_Var!H140</f>
        <v>906</v>
      </c>
      <c r="F22" s="24">
        <f>Individual_Scores_Women_Var!I140</f>
        <v>825</v>
      </c>
      <c r="G22" s="24">
        <f>Individual_Scores_Women_Var!J140</f>
        <v>844</v>
      </c>
      <c r="H22" s="19">
        <f>SUM(D22:G22)</f>
        <v>3451</v>
      </c>
      <c r="I22" s="24">
        <f>Baker_Scores_Women_Var!H129</f>
        <v>128</v>
      </c>
      <c r="J22" s="24">
        <f>Baker_Scores_Women_Var!I129</f>
        <v>171</v>
      </c>
      <c r="K22" s="24">
        <f>Baker_Scores_Women_Var!J129</f>
        <v>176</v>
      </c>
      <c r="L22" s="24">
        <f>Baker_Scores_Women_Var!K129</f>
        <v>128</v>
      </c>
      <c r="M22" s="24">
        <f>Baker_Scores_Women_Var!L129</f>
        <v>160</v>
      </c>
      <c r="N22" s="24">
        <f>Baker_Scores_Women_Var!M129</f>
        <v>165</v>
      </c>
      <c r="O22" s="24">
        <f>Baker_Scores_Women_Var!N129</f>
        <v>165</v>
      </c>
      <c r="P22" s="24">
        <f>Baker_Scores_Women_Var!O129</f>
        <v>173</v>
      </c>
      <c r="Q22" s="24">
        <f>Baker_Scores_Women_Var!P129</f>
        <v>152</v>
      </c>
      <c r="R22" s="24">
        <f>Baker_Scores_Women_Var!Q129</f>
        <v>162</v>
      </c>
      <c r="S22" s="24">
        <f>Baker_Scores_Women_Var!R129</f>
        <v>153</v>
      </c>
      <c r="T22" s="24">
        <f>Baker_Scores_Women_Var!S129</f>
        <v>105</v>
      </c>
      <c r="U22" s="24">
        <f>Baker_Scores_Women_Var!T129</f>
        <v>159</v>
      </c>
      <c r="V22" s="24">
        <f>Baker_Scores_Women_Var!U129</f>
        <v>134</v>
      </c>
      <c r="W22" s="24">
        <f>Baker_Scores_Women_Var!V129</f>
        <v>157</v>
      </c>
      <c r="X22" s="24">
        <f>Baker_Scores_Women_Var!W129</f>
        <v>152</v>
      </c>
      <c r="Y22" s="19">
        <f>SUM(I22:X22)</f>
        <v>2440</v>
      </c>
      <c r="Z22" s="19">
        <f>H22+Y22</f>
        <v>5891</v>
      </c>
    </row>
    <row r="23" spans="1:143" s="1" customFormat="1" ht="13.95" customHeight="1" x14ac:dyDescent="0.3">
      <c r="A23" s="13">
        <f t="array" ref="A23">RANK(Z23,$Z$12:$Z$24)</f>
        <v>12</v>
      </c>
      <c r="B23" s="64" t="s">
        <v>687</v>
      </c>
      <c r="C23" s="21"/>
      <c r="D23" s="24">
        <f>Individual_Scores_Women_Var!G127</f>
        <v>674</v>
      </c>
      <c r="E23" s="24">
        <f>Individual_Scores_Women_Var!H127</f>
        <v>725</v>
      </c>
      <c r="F23" s="24">
        <f>Individual_Scores_Women_Var!I127</f>
        <v>689</v>
      </c>
      <c r="G23" s="24">
        <f>Individual_Scores_Women_Var!J127</f>
        <v>783</v>
      </c>
      <c r="H23" s="19">
        <f>SUM(D23:G23)</f>
        <v>2871</v>
      </c>
      <c r="I23" s="24">
        <f>Baker_Scores_Women_Var!H116</f>
        <v>135</v>
      </c>
      <c r="J23" s="24">
        <f>Baker_Scores_Women_Var!I116</f>
        <v>146</v>
      </c>
      <c r="K23" s="24">
        <f>Baker_Scores_Women_Var!J116</f>
        <v>135</v>
      </c>
      <c r="L23" s="24">
        <f>Baker_Scores_Women_Var!K116</f>
        <v>133</v>
      </c>
      <c r="M23" s="24">
        <f>Baker_Scores_Women_Var!L116</f>
        <v>123</v>
      </c>
      <c r="N23" s="24">
        <f>Baker_Scores_Women_Var!M116</f>
        <v>122</v>
      </c>
      <c r="O23" s="24">
        <f>Baker_Scores_Women_Var!N116</f>
        <v>134</v>
      </c>
      <c r="P23" s="24">
        <f>Baker_Scores_Women_Var!O116</f>
        <v>147</v>
      </c>
      <c r="Q23" s="24">
        <f>Baker_Scores_Women_Var!P116</f>
        <v>142</v>
      </c>
      <c r="R23" s="24">
        <f>Baker_Scores_Women_Var!Q116</f>
        <v>151</v>
      </c>
      <c r="S23" s="24">
        <f>Baker_Scores_Women_Var!R116</f>
        <v>164</v>
      </c>
      <c r="T23" s="24">
        <f>Baker_Scores_Women_Var!S116</f>
        <v>119</v>
      </c>
      <c r="U23" s="24">
        <f>Baker_Scores_Women_Var!T116</f>
        <v>114</v>
      </c>
      <c r="V23" s="24">
        <f>Baker_Scores_Women_Var!U116</f>
        <v>134</v>
      </c>
      <c r="W23" s="24">
        <f>Baker_Scores_Women_Var!V116</f>
        <v>122</v>
      </c>
      <c r="X23" s="24">
        <f>Baker_Scores_Women_Var!W116</f>
        <v>106</v>
      </c>
      <c r="Y23" s="19">
        <f>SUM(I23:X23)</f>
        <v>2127</v>
      </c>
      <c r="Z23" s="19">
        <f>H23+Y23</f>
        <v>4998</v>
      </c>
    </row>
    <row r="24" spans="1:143" s="1" customFormat="1" ht="13.95" customHeight="1" x14ac:dyDescent="0.25"/>
    <row r="25" spans="1:143" s="1" customFormat="1" ht="13.95" customHeight="1" x14ac:dyDescent="0.3">
      <c r="B25" s="33" t="s">
        <v>723</v>
      </c>
      <c r="D25" s="76">
        <f t="shared" ref="D25:Z25" si="0">SUM(D12:D23)</f>
        <v>10294</v>
      </c>
      <c r="E25" s="76">
        <f t="shared" si="0"/>
        <v>10703</v>
      </c>
      <c r="F25" s="76">
        <f t="shared" si="0"/>
        <v>10630</v>
      </c>
      <c r="G25" s="76">
        <f t="shared" si="0"/>
        <v>10585</v>
      </c>
      <c r="H25" s="77">
        <f t="shared" si="0"/>
        <v>42212</v>
      </c>
      <c r="I25" s="76">
        <f t="shared" si="0"/>
        <v>2190</v>
      </c>
      <c r="J25" s="76">
        <f t="shared" si="0"/>
        <v>2114</v>
      </c>
      <c r="K25" s="76">
        <f t="shared" si="0"/>
        <v>2136</v>
      </c>
      <c r="L25" s="76">
        <f t="shared" si="0"/>
        <v>1823</v>
      </c>
      <c r="M25" s="76">
        <f t="shared" si="0"/>
        <v>2147</v>
      </c>
      <c r="N25" s="76">
        <f t="shared" si="0"/>
        <v>2091</v>
      </c>
      <c r="O25" s="76">
        <f t="shared" si="0"/>
        <v>2083</v>
      </c>
      <c r="P25" s="76">
        <f t="shared" si="0"/>
        <v>2111</v>
      </c>
      <c r="Q25" s="76">
        <f t="shared" si="0"/>
        <v>2060</v>
      </c>
      <c r="R25" s="76">
        <f t="shared" si="0"/>
        <v>2188</v>
      </c>
      <c r="S25" s="76">
        <f t="shared" si="0"/>
        <v>2188</v>
      </c>
      <c r="T25" s="76">
        <f t="shared" si="0"/>
        <v>2111</v>
      </c>
      <c r="U25" s="76">
        <f t="shared" si="0"/>
        <v>2014</v>
      </c>
      <c r="V25" s="76">
        <f t="shared" si="0"/>
        <v>2118</v>
      </c>
      <c r="W25" s="76">
        <f t="shared" si="0"/>
        <v>2125</v>
      </c>
      <c r="X25" s="76">
        <f t="shared" si="0"/>
        <v>2015</v>
      </c>
      <c r="Y25" s="77">
        <f t="shared" si="0"/>
        <v>33514</v>
      </c>
      <c r="Z25" s="77">
        <f t="shared" si="0"/>
        <v>75726</v>
      </c>
    </row>
    <row r="26" spans="1:143" s="1" customFormat="1" ht="13.95" customHeight="1" x14ac:dyDescent="0.3">
      <c r="B26" s="33" t="s">
        <v>724</v>
      </c>
      <c r="D26" s="76">
        <f t="shared" ref="D26:Y26" si="1">(D25/12)</f>
        <v>857.83333333333337</v>
      </c>
      <c r="E26" s="76">
        <f t="shared" si="1"/>
        <v>891.91666666666663</v>
      </c>
      <c r="F26" s="76">
        <f t="shared" si="1"/>
        <v>885.83333333333337</v>
      </c>
      <c r="G26" s="76">
        <f t="shared" si="1"/>
        <v>882.08333333333337</v>
      </c>
      <c r="H26" s="77">
        <f t="shared" si="1"/>
        <v>3517.6666666666665</v>
      </c>
      <c r="I26" s="76">
        <f t="shared" si="1"/>
        <v>182.5</v>
      </c>
      <c r="J26" s="76">
        <f t="shared" si="1"/>
        <v>176.16666666666666</v>
      </c>
      <c r="K26" s="76">
        <f t="shared" si="1"/>
        <v>178</v>
      </c>
      <c r="L26" s="76">
        <f t="shared" si="1"/>
        <v>151.91666666666666</v>
      </c>
      <c r="M26" s="76">
        <f t="shared" si="1"/>
        <v>178.91666666666666</v>
      </c>
      <c r="N26" s="76">
        <f t="shared" si="1"/>
        <v>174.25</v>
      </c>
      <c r="O26" s="76">
        <f t="shared" si="1"/>
        <v>173.58333333333334</v>
      </c>
      <c r="P26" s="76">
        <f t="shared" si="1"/>
        <v>175.91666666666666</v>
      </c>
      <c r="Q26" s="76">
        <f t="shared" si="1"/>
        <v>171.66666666666666</v>
      </c>
      <c r="R26" s="76">
        <f t="shared" si="1"/>
        <v>182.33333333333334</v>
      </c>
      <c r="S26" s="76">
        <f t="shared" si="1"/>
        <v>182.33333333333334</v>
      </c>
      <c r="T26" s="76">
        <f t="shared" si="1"/>
        <v>175.91666666666666</v>
      </c>
      <c r="U26" s="76">
        <f t="shared" si="1"/>
        <v>167.83333333333334</v>
      </c>
      <c r="V26" s="76">
        <f t="shared" si="1"/>
        <v>176.5</v>
      </c>
      <c r="W26" s="76">
        <f t="shared" si="1"/>
        <v>177.08333333333334</v>
      </c>
      <c r="X26" s="76">
        <f t="shared" si="1"/>
        <v>167.91666666666666</v>
      </c>
      <c r="Y26" s="77">
        <f t="shared" si="1"/>
        <v>2792.8333333333335</v>
      </c>
    </row>
    <row r="27" spans="1:143" s="1" customFormat="1" ht="13.95" customHeight="1" x14ac:dyDescent="0.3">
      <c r="B27" s="33" t="s">
        <v>725</v>
      </c>
      <c r="D27" s="76">
        <f>IF(D34 = 0, 0,D25/D34)</f>
        <v>174.47457627118644</v>
      </c>
      <c r="E27" s="76">
        <f>IF(E34 = 0, 0,E25/E34)</f>
        <v>181.40677966101694</v>
      </c>
      <c r="F27" s="76">
        <f>IF(F34 = 0, 0,F25/F34)</f>
        <v>180.16949152542372</v>
      </c>
      <c r="G27" s="76">
        <f>IF(G34 = 0, 0,G25/G34)</f>
        <v>179.40677966101694</v>
      </c>
      <c r="H27" s="77">
        <f>IF(H34 = 0, 0,H25/H34)</f>
        <v>178.86440677966101</v>
      </c>
    </row>
    <row r="28" spans="1:143" s="1" customFormat="1" ht="13.95" customHeight="1" x14ac:dyDescent="0.25"/>
    <row r="29" spans="1:143" s="1" customFormat="1" ht="13.95" customHeight="1" x14ac:dyDescent="0.25"/>
    <row r="30" spans="1:143" s="1" customFormat="1" ht="13.95" customHeight="1" x14ac:dyDescent="0.25"/>
    <row r="31" spans="1:143" s="1" customFormat="1" ht="13.95" customHeight="1" x14ac:dyDescent="0.25"/>
    <row r="32" spans="1:143" s="1" customFormat="1" ht="13.95" customHeight="1" x14ac:dyDescent="0.25"/>
    <row r="33" spans="1:8" s="1" customFormat="1" ht="13.95" customHeight="1" x14ac:dyDescent="0.25"/>
    <row r="34" spans="1:8" s="1" customFormat="1" ht="13.95" customHeight="1" x14ac:dyDescent="0.25">
      <c r="D34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</f>
        <v>59</v>
      </c>
      <c r="E34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</f>
        <v>59</v>
      </c>
      <c r="F34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</f>
        <v>59</v>
      </c>
      <c r="G34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</f>
        <v>59</v>
      </c>
      <c r="H34" s="2">
        <f>SUM(D34:G34)</f>
        <v>236</v>
      </c>
    </row>
    <row r="35" spans="1:8" s="1" customFormat="1" ht="13.95" customHeight="1" x14ac:dyDescent="0.25">
      <c r="A35" s="30"/>
      <c r="B35" s="30" t="s">
        <v>726</v>
      </c>
      <c r="C35" s="30"/>
      <c r="D35" s="30"/>
    </row>
    <row r="36" spans="1:8" s="1" customFormat="1" ht="13.95" customHeight="1" x14ac:dyDescent="0.25">
      <c r="A36" s="30"/>
      <c r="B36" s="30" t="s">
        <v>1</v>
      </c>
      <c r="C36" s="30"/>
      <c r="D36" s="30"/>
    </row>
    <row r="37" spans="1:8" s="1" customFormat="1" ht="13.95" customHeight="1" x14ac:dyDescent="0.25">
      <c r="A37" s="30"/>
      <c r="B37" s="30" t="s">
        <v>733</v>
      </c>
      <c r="C37" s="30"/>
      <c r="D37" s="30"/>
    </row>
    <row r="38" spans="1:8" s="1" customFormat="1" ht="13.95" customHeight="1" x14ac:dyDescent="0.25">
      <c r="A38" s="30"/>
      <c r="B38" s="30"/>
      <c r="C38" s="30"/>
      <c r="D38" s="30" t="s">
        <v>721</v>
      </c>
    </row>
    <row r="39" spans="1:8" s="1" customFormat="1" ht="13.95" customHeight="1" x14ac:dyDescent="0.25">
      <c r="A39" s="78" t="s">
        <v>722</v>
      </c>
      <c r="B39" s="78" t="s">
        <v>674</v>
      </c>
      <c r="C39" s="78"/>
      <c r="D39" s="78" t="s">
        <v>677</v>
      </c>
    </row>
    <row r="40" spans="1:8" s="1" customFormat="1" ht="13.95" customHeight="1" x14ac:dyDescent="0.3">
      <c r="A40" s="13">
        <f t="shared" ref="A40:B51" si="2">A12</f>
        <v>1</v>
      </c>
      <c r="B40" s="13" t="str">
        <f t="shared" si="2"/>
        <v>Concordia University V</v>
      </c>
      <c r="D40" s="13">
        <f t="shared" ref="D40:D51" si="3">Z12</f>
        <v>6967</v>
      </c>
    </row>
    <row r="41" spans="1:8" s="1" customFormat="1" ht="13.95" customHeight="1" x14ac:dyDescent="0.3">
      <c r="A41" s="13">
        <f t="shared" si="2"/>
        <v>2</v>
      </c>
      <c r="B41" s="13" t="str">
        <f t="shared" si="2"/>
        <v>Indiana Institute Of Technology V</v>
      </c>
      <c r="D41" s="13">
        <f t="shared" si="3"/>
        <v>6840</v>
      </c>
    </row>
    <row r="42" spans="1:8" s="1" customFormat="1" ht="13.95" customHeight="1" x14ac:dyDescent="0.3">
      <c r="A42" s="13">
        <f t="shared" si="2"/>
        <v>3</v>
      </c>
      <c r="B42" s="13" t="str">
        <f t="shared" si="2"/>
        <v>Cleary University V</v>
      </c>
      <c r="D42" s="13">
        <f t="shared" si="3"/>
        <v>6676</v>
      </c>
    </row>
    <row r="43" spans="1:8" s="1" customFormat="1" ht="13.95" customHeight="1" x14ac:dyDescent="0.3">
      <c r="A43" s="13">
        <f t="shared" si="2"/>
        <v>4</v>
      </c>
      <c r="B43" s="13" t="str">
        <f t="shared" si="2"/>
        <v>Madonna University V</v>
      </c>
      <c r="D43" s="13">
        <f t="shared" si="3"/>
        <v>6672</v>
      </c>
    </row>
    <row r="44" spans="1:8" s="1" customFormat="1" ht="13.95" customHeight="1" x14ac:dyDescent="0.3">
      <c r="A44" s="13">
        <f t="shared" si="2"/>
        <v>5</v>
      </c>
      <c r="B44" s="13" t="str">
        <f t="shared" si="2"/>
        <v>Lourdes University V</v>
      </c>
      <c r="D44" s="13">
        <f t="shared" si="3"/>
        <v>6542</v>
      </c>
    </row>
    <row r="45" spans="1:8" s="1" customFormat="1" ht="13.95" customHeight="1" x14ac:dyDescent="0.3">
      <c r="A45" s="13">
        <f t="shared" si="2"/>
        <v>6</v>
      </c>
      <c r="B45" s="13" t="str">
        <f t="shared" si="2"/>
        <v>Lawrence Technological University V</v>
      </c>
      <c r="D45" s="13">
        <f t="shared" si="3"/>
        <v>6380</v>
      </c>
    </row>
    <row r="46" spans="1:8" s="1" customFormat="1" ht="13.95" customHeight="1" x14ac:dyDescent="0.3">
      <c r="A46" s="13">
        <f t="shared" si="2"/>
        <v>7</v>
      </c>
      <c r="B46" s="13" t="str">
        <f t="shared" si="2"/>
        <v>Aquinas College V</v>
      </c>
      <c r="D46" s="13">
        <f t="shared" si="3"/>
        <v>6364</v>
      </c>
    </row>
    <row r="47" spans="1:8" s="1" customFormat="1" ht="13.95" customHeight="1" x14ac:dyDescent="0.3">
      <c r="A47" s="13">
        <f t="shared" si="2"/>
        <v>8</v>
      </c>
      <c r="B47" s="13" t="str">
        <f t="shared" si="2"/>
        <v>Rochester University V</v>
      </c>
      <c r="D47" s="13">
        <f t="shared" si="3"/>
        <v>6261</v>
      </c>
    </row>
    <row r="48" spans="1:8" s="1" customFormat="1" ht="13.95" customHeight="1" x14ac:dyDescent="0.3">
      <c r="A48" s="13">
        <f t="shared" si="2"/>
        <v>9</v>
      </c>
      <c r="B48" s="13" t="str">
        <f t="shared" si="2"/>
        <v>Cornerstone University V</v>
      </c>
      <c r="D48" s="13">
        <f t="shared" si="3"/>
        <v>6105</v>
      </c>
    </row>
    <row r="49" spans="1:4" s="1" customFormat="1" ht="13.95" customHeight="1" x14ac:dyDescent="0.3">
      <c r="A49" s="13">
        <f t="shared" si="2"/>
        <v>10</v>
      </c>
      <c r="B49" s="13" t="str">
        <f t="shared" si="2"/>
        <v>Siena Heights University V</v>
      </c>
      <c r="D49" s="13">
        <f t="shared" si="3"/>
        <v>6030</v>
      </c>
    </row>
    <row r="50" spans="1:4" s="1" customFormat="1" ht="13.95" customHeight="1" x14ac:dyDescent="0.3">
      <c r="A50" s="13">
        <f t="shared" si="2"/>
        <v>11</v>
      </c>
      <c r="B50" s="13" t="str">
        <f t="shared" si="2"/>
        <v>Mount Vernon Nazarene University V</v>
      </c>
      <c r="D50" s="13">
        <f t="shared" si="3"/>
        <v>5891</v>
      </c>
    </row>
    <row r="51" spans="1:4" s="1" customFormat="1" ht="13.95" customHeight="1" x14ac:dyDescent="0.3">
      <c r="A51" s="13">
        <f t="shared" si="2"/>
        <v>12</v>
      </c>
      <c r="B51" s="13" t="str">
        <f t="shared" si="2"/>
        <v>Michigan-Dearborn V</v>
      </c>
      <c r="D51" s="13">
        <f t="shared" si="3"/>
        <v>4998</v>
      </c>
    </row>
    <row r="52" spans="1:4" s="1" customFormat="1" ht="13.95" customHeight="1" x14ac:dyDescent="0.25"/>
    <row r="53" spans="1:4" s="1" customFormat="1" ht="13.95" customHeight="1" x14ac:dyDescent="0.25"/>
    <row r="54" spans="1:4" s="1" customFormat="1" ht="13.95" customHeight="1" x14ac:dyDescent="0.25"/>
    <row r="55" spans="1:4" s="1" customFormat="1" ht="13.95" customHeight="1" x14ac:dyDescent="0.25"/>
    <row r="56" spans="1:4" s="1" customFormat="1" ht="13.95" customHeight="1" x14ac:dyDescent="0.25"/>
    <row r="57" spans="1:4" s="1" customFormat="1" ht="13.95" customHeight="1" x14ac:dyDescent="0.25"/>
    <row r="58" spans="1:4" s="1" customFormat="1" ht="13.95" customHeight="1" x14ac:dyDescent="0.25"/>
    <row r="59" spans="1:4" s="1" customFormat="1" ht="13.95" customHeight="1" x14ac:dyDescent="0.25"/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S4TNdJLgPq47X7p38MsySRR/d1DYhS4Ty0nM444SyLkJQ/mzM6zzl7twzNkYSgZjtUUYoUiH9RT2iR+NntoAsA==" saltValue="Yvyl27JtzPN44WL1AHWMGw==" spinCount="100000" sheet="1" objects="1" scenarios="1"/>
  <sortState xmlns:xlrd2="http://schemas.microsoft.com/office/spreadsheetml/2017/richdata2" ref="A12:Z23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tabSelected="1" zoomScale="70" zoomScaleNormal="70" workbookViewId="0">
      <pane xSplit="2" ySplit="11" topLeftCell="D18" activePane="bottomRight" state="frozen"/>
      <selection pane="topRight" activeCell="C1" sqref="C1"/>
      <selection pane="bottomLeft" activeCell="A10" sqref="A10"/>
      <selection pane="bottomRight" sqref="A1:R1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94" t="s">
        <v>715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734</v>
      </c>
    </row>
    <row r="2" spans="1:143" s="4" customFormat="1" ht="16.2" customHeight="1" x14ac:dyDescent="0.3">
      <c r="AZ2" s="13" t="s">
        <v>735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736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2" customHeight="1" x14ac:dyDescent="0.3">
      <c r="C5" s="8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403</v>
      </c>
      <c r="C8" s="16"/>
      <c r="D8" s="79"/>
      <c r="E8" s="14" t="s">
        <v>719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5" customHeight="1" x14ac:dyDescent="0.25">
      <c r="A10" s="74"/>
      <c r="B10" s="69"/>
      <c r="C10" s="69"/>
      <c r="D10" s="19" t="s">
        <v>674</v>
      </c>
      <c r="E10" s="19" t="s">
        <v>674</v>
      </c>
      <c r="F10" s="19" t="s">
        <v>674</v>
      </c>
      <c r="G10" s="19" t="s">
        <v>674</v>
      </c>
      <c r="H10" s="19" t="s">
        <v>674</v>
      </c>
      <c r="I10" s="19" t="s">
        <v>720</v>
      </c>
      <c r="J10" s="19" t="s">
        <v>720</v>
      </c>
      <c r="K10" s="19" t="s">
        <v>720</v>
      </c>
      <c r="L10" s="19" t="s">
        <v>720</v>
      </c>
      <c r="M10" s="19" t="s">
        <v>720</v>
      </c>
      <c r="N10" s="19" t="s">
        <v>720</v>
      </c>
      <c r="O10" s="19" t="s">
        <v>720</v>
      </c>
      <c r="P10" s="19" t="s">
        <v>720</v>
      </c>
      <c r="Q10" s="19" t="s">
        <v>720</v>
      </c>
      <c r="R10" s="19" t="s">
        <v>720</v>
      </c>
      <c r="S10" s="19" t="s">
        <v>720</v>
      </c>
      <c r="T10" s="19" t="s">
        <v>720</v>
      </c>
      <c r="U10" s="19" t="s">
        <v>720</v>
      </c>
      <c r="V10" s="19" t="s">
        <v>720</v>
      </c>
      <c r="W10" s="19" t="s">
        <v>720</v>
      </c>
      <c r="X10" s="19" t="s">
        <v>720</v>
      </c>
      <c r="Y10" s="19" t="s">
        <v>720</v>
      </c>
      <c r="Z10" s="19" t="s">
        <v>721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5" customHeight="1" x14ac:dyDescent="0.25">
      <c r="A11" s="19" t="s">
        <v>722</v>
      </c>
      <c r="B11" s="19" t="s">
        <v>674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677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677</v>
      </c>
      <c r="Z11" s="19" t="s">
        <v>677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RANK(Z12,$Z$12:$Z$16)</f>
        <v>1</v>
      </c>
      <c r="B12" s="64" t="s">
        <v>695</v>
      </c>
      <c r="C12" s="64"/>
      <c r="D12" s="24">
        <f>Individual_Scores_Women_JV!G23</f>
        <v>927</v>
      </c>
      <c r="E12" s="24">
        <f>Individual_Scores_Women_JV!H23</f>
        <v>996</v>
      </c>
      <c r="F12" s="24">
        <f>Individual_Scores_Women_JV!I23</f>
        <v>868</v>
      </c>
      <c r="G12" s="24">
        <f>Individual_Scores_Women_JV!J23</f>
        <v>864</v>
      </c>
      <c r="H12" s="19">
        <f>SUM(D12:G12)</f>
        <v>3655</v>
      </c>
      <c r="I12" s="24">
        <f>Baker_Scores_Women_JV!H12</f>
        <v>190</v>
      </c>
      <c r="J12" s="24">
        <f>Baker_Scores_Women_JV!I12</f>
        <v>242</v>
      </c>
      <c r="K12" s="24">
        <f>Baker_Scores_Women_JV!J12</f>
        <v>178</v>
      </c>
      <c r="L12" s="24">
        <f>Baker_Scores_Women_JV!K12</f>
        <v>181</v>
      </c>
      <c r="M12" s="24">
        <f>Baker_Scores_Women_JV!L12</f>
        <v>180</v>
      </c>
      <c r="N12" s="24">
        <f>Baker_Scores_Women_JV!M12</f>
        <v>202</v>
      </c>
      <c r="O12" s="24">
        <f>Baker_Scores_Women_JV!N12</f>
        <v>184</v>
      </c>
      <c r="P12" s="50">
        <f>Baker_Scores_Women_JV!O12</f>
        <v>223</v>
      </c>
      <c r="Q12" s="24">
        <f>Baker_Scores_Women_JV!P12</f>
        <v>203</v>
      </c>
      <c r="R12" s="24">
        <f>Baker_Scores_Women_JV!Q12</f>
        <v>151</v>
      </c>
      <c r="S12" s="50">
        <f>Baker_Scores_Women_JV!R12</f>
        <v>203</v>
      </c>
      <c r="T12" s="50">
        <f>Baker_Scores_Women_JV!S12</f>
        <v>145</v>
      </c>
      <c r="U12" s="50">
        <f>Baker_Scores_Women_JV!T12</f>
        <v>143</v>
      </c>
      <c r="V12" s="50">
        <f>Baker_Scores_Women_JV!U12</f>
        <v>183</v>
      </c>
      <c r="W12" s="50">
        <f>Baker_Scores_Women_JV!V12</f>
        <v>167</v>
      </c>
      <c r="X12" s="50">
        <f>Baker_Scores_Women_JV!W12</f>
        <v>153</v>
      </c>
      <c r="Y12" s="30">
        <f>SUM(I12:X12)</f>
        <v>2928</v>
      </c>
      <c r="Z12" s="30">
        <f>H12+Y12</f>
        <v>6583</v>
      </c>
    </row>
    <row r="13" spans="1:143" s="1" customFormat="1" ht="13.95" customHeight="1" x14ac:dyDescent="0.3">
      <c r="A13" s="13">
        <f t="array" ref="A13">RANK(Z13,$Z$12:$Z$16)</f>
        <v>2</v>
      </c>
      <c r="B13" s="64" t="s">
        <v>699</v>
      </c>
      <c r="C13" s="64"/>
      <c r="D13" s="24">
        <f>Individual_Scores_Women_JV!G36</f>
        <v>927</v>
      </c>
      <c r="E13" s="24">
        <f>Individual_Scores_Women_JV!H36</f>
        <v>911</v>
      </c>
      <c r="F13" s="24">
        <f>Individual_Scores_Women_JV!I36</f>
        <v>862</v>
      </c>
      <c r="G13" s="24">
        <f>Individual_Scores_Women_JV!J36</f>
        <v>929</v>
      </c>
      <c r="H13" s="19">
        <f>SUM(D13:G13)</f>
        <v>3629</v>
      </c>
      <c r="I13" s="24">
        <f>Baker_Scores_Women_JV!H25</f>
        <v>163</v>
      </c>
      <c r="J13" s="24">
        <f>Baker_Scores_Women_JV!I25</f>
        <v>180</v>
      </c>
      <c r="K13" s="24">
        <f>Baker_Scores_Women_JV!J25</f>
        <v>147</v>
      </c>
      <c r="L13" s="24">
        <f>Baker_Scores_Women_JV!K25</f>
        <v>177</v>
      </c>
      <c r="M13" s="24">
        <f>Baker_Scores_Women_JV!L25</f>
        <v>190</v>
      </c>
      <c r="N13" s="24">
        <f>Baker_Scores_Women_JV!M25</f>
        <v>181</v>
      </c>
      <c r="O13" s="24">
        <f>Baker_Scores_Women_JV!N25</f>
        <v>191</v>
      </c>
      <c r="P13" s="50">
        <f>Baker_Scores_Women_JV!O25</f>
        <v>121</v>
      </c>
      <c r="Q13" s="24">
        <f>Baker_Scores_Women_JV!P25</f>
        <v>202</v>
      </c>
      <c r="R13" s="24">
        <f>Baker_Scores_Women_JV!Q25</f>
        <v>177</v>
      </c>
      <c r="S13" s="50">
        <f>Baker_Scores_Women_JV!R25</f>
        <v>135</v>
      </c>
      <c r="T13" s="50">
        <f>Baker_Scores_Women_JV!S25</f>
        <v>126</v>
      </c>
      <c r="U13" s="50">
        <f>Baker_Scores_Women_JV!T25</f>
        <v>147</v>
      </c>
      <c r="V13" s="50">
        <f>Baker_Scores_Women_JV!U25</f>
        <v>192</v>
      </c>
      <c r="W13" s="50">
        <f>Baker_Scores_Women_JV!V25</f>
        <v>203</v>
      </c>
      <c r="X13" s="50">
        <f>Baker_Scores_Women_JV!W25</f>
        <v>185</v>
      </c>
      <c r="Y13" s="30">
        <f>SUM(I13:X13)</f>
        <v>2717</v>
      </c>
      <c r="Z13" s="30">
        <f>H13+Y13</f>
        <v>6346</v>
      </c>
    </row>
    <row r="14" spans="1:143" s="1" customFormat="1" ht="13.95" customHeight="1" x14ac:dyDescent="0.3">
      <c r="A14" s="13">
        <f t="array" ref="A14">RANK(Z14,$Z$12:$Z$16)</f>
        <v>3</v>
      </c>
      <c r="B14" s="64" t="s">
        <v>701</v>
      </c>
      <c r="C14" s="64"/>
      <c r="D14" s="24">
        <f>Individual_Scores_Women_JV!G49</f>
        <v>773</v>
      </c>
      <c r="E14" s="24">
        <f>Individual_Scores_Women_JV!H49</f>
        <v>844</v>
      </c>
      <c r="F14" s="24">
        <f>Individual_Scores_Women_JV!I49</f>
        <v>858</v>
      </c>
      <c r="G14" s="24">
        <f>Individual_Scores_Women_JV!J49</f>
        <v>781</v>
      </c>
      <c r="H14" s="19">
        <f>SUM(D14:G14)</f>
        <v>3256</v>
      </c>
      <c r="I14" s="24">
        <f>Baker_Scores_Women_JV!H38</f>
        <v>160</v>
      </c>
      <c r="J14" s="24">
        <f>Baker_Scores_Women_JV!I38</f>
        <v>169</v>
      </c>
      <c r="K14" s="24">
        <f>Baker_Scores_Women_JV!J38</f>
        <v>136</v>
      </c>
      <c r="L14" s="24">
        <f>Baker_Scores_Women_JV!K38</f>
        <v>169</v>
      </c>
      <c r="M14" s="24">
        <f>Baker_Scores_Women_JV!L38</f>
        <v>153</v>
      </c>
      <c r="N14" s="24">
        <f>Baker_Scores_Women_JV!M38</f>
        <v>198</v>
      </c>
      <c r="O14" s="24">
        <f>Baker_Scores_Women_JV!N38</f>
        <v>183</v>
      </c>
      <c r="P14" s="50">
        <f>Baker_Scores_Women_JV!O38</f>
        <v>153</v>
      </c>
      <c r="Q14" s="24">
        <f>Baker_Scores_Women_JV!P38</f>
        <v>150</v>
      </c>
      <c r="R14" s="24">
        <f>Baker_Scores_Women_JV!Q38</f>
        <v>140</v>
      </c>
      <c r="S14" s="50">
        <f>Baker_Scores_Women_JV!R38</f>
        <v>127</v>
      </c>
      <c r="T14" s="50">
        <f>Baker_Scores_Women_JV!S38</f>
        <v>151</v>
      </c>
      <c r="U14" s="50">
        <f>Baker_Scores_Women_JV!T38</f>
        <v>119</v>
      </c>
      <c r="V14" s="50">
        <f>Baker_Scores_Women_JV!U38</f>
        <v>140</v>
      </c>
      <c r="W14" s="50">
        <f>Baker_Scores_Women_JV!V38</f>
        <v>154</v>
      </c>
      <c r="X14" s="50">
        <f>Baker_Scores_Women_JV!W38</f>
        <v>127</v>
      </c>
      <c r="Y14" s="30">
        <f>SUM(I14:X14)</f>
        <v>2429</v>
      </c>
      <c r="Z14" s="30">
        <f>H14+Y14</f>
        <v>5685</v>
      </c>
    </row>
    <row r="15" spans="1:143" s="1" customFormat="1" ht="13.95" customHeight="1" x14ac:dyDescent="0.3">
      <c r="A15" s="13">
        <f t="array" ref="A15">RANK(Z15,$Z$12:$Z$16)</f>
        <v>4</v>
      </c>
      <c r="B15" s="64" t="s">
        <v>702</v>
      </c>
      <c r="C15" s="64"/>
      <c r="D15" s="24">
        <f>Individual_Scores_Women_JV!G62</f>
        <v>781</v>
      </c>
      <c r="E15" s="24">
        <f>Individual_Scores_Women_JV!H62</f>
        <v>708</v>
      </c>
      <c r="F15" s="24">
        <f>Individual_Scores_Women_JV!I62</f>
        <v>768</v>
      </c>
      <c r="G15" s="24">
        <f>Individual_Scores_Women_JV!J62</f>
        <v>612</v>
      </c>
      <c r="H15" s="19">
        <f>SUM(D15:G15)</f>
        <v>2869</v>
      </c>
      <c r="I15" s="24">
        <f>Baker_Scores_Women_JV!H51</f>
        <v>155</v>
      </c>
      <c r="J15" s="24">
        <f>Baker_Scores_Women_JV!I51</f>
        <v>134</v>
      </c>
      <c r="K15" s="24">
        <f>Baker_Scores_Women_JV!J51</f>
        <v>138</v>
      </c>
      <c r="L15" s="24">
        <f>Baker_Scores_Women_JV!K51</f>
        <v>143</v>
      </c>
      <c r="M15" s="24">
        <f>Baker_Scores_Women_JV!L51</f>
        <v>173</v>
      </c>
      <c r="N15" s="24">
        <f>Baker_Scores_Women_JV!M51</f>
        <v>160</v>
      </c>
      <c r="O15" s="24">
        <f>Baker_Scores_Women_JV!N51</f>
        <v>181</v>
      </c>
      <c r="P15" s="50">
        <f>Baker_Scores_Women_JV!O51</f>
        <v>159</v>
      </c>
      <c r="Q15" s="24">
        <f>Baker_Scores_Women_JV!P51</f>
        <v>142</v>
      </c>
      <c r="R15" s="24">
        <f>Baker_Scores_Women_JV!Q51</f>
        <v>156</v>
      </c>
      <c r="S15" s="50">
        <f>Baker_Scores_Women_JV!R51</f>
        <v>126</v>
      </c>
      <c r="T15" s="50">
        <f>Baker_Scores_Women_JV!S51</f>
        <v>147</v>
      </c>
      <c r="U15" s="50">
        <f>Baker_Scores_Women_JV!T51</f>
        <v>155</v>
      </c>
      <c r="V15" s="50">
        <f>Baker_Scores_Women_JV!U51</f>
        <v>127</v>
      </c>
      <c r="W15" s="50">
        <f>Baker_Scores_Women_JV!V51</f>
        <v>154</v>
      </c>
      <c r="X15" s="50">
        <f>Baker_Scores_Women_JV!W51</f>
        <v>115</v>
      </c>
      <c r="Y15" s="30">
        <f>SUM(I15:X15)</f>
        <v>2365</v>
      </c>
      <c r="Z15" s="30">
        <f>H15+Y15</f>
        <v>5234</v>
      </c>
    </row>
    <row r="16" spans="1:143" s="1" customFormat="1" ht="13.95" customHeight="1" x14ac:dyDescent="0.25">
      <c r="A16" s="24"/>
      <c r="B16" s="1" t="s">
        <v>30</v>
      </c>
      <c r="C16" s="1" t="s">
        <v>30</v>
      </c>
      <c r="D16" s="24" t="s">
        <v>30</v>
      </c>
      <c r="E16" s="24" t="s">
        <v>30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Q16" s="24"/>
      <c r="R16" s="24"/>
    </row>
    <row r="17" spans="1:143" s="1" customFormat="1" ht="13.95" customHeight="1" x14ac:dyDescent="0.3">
      <c r="A17" s="24"/>
      <c r="B17" s="79" t="s">
        <v>723</v>
      </c>
      <c r="C17" s="64" t="s">
        <v>30</v>
      </c>
      <c r="D17" s="85">
        <f t="shared" ref="D17:Z17" si="0">SUM(D12:D15)</f>
        <v>3408</v>
      </c>
      <c r="E17" s="85">
        <f t="shared" si="0"/>
        <v>3459</v>
      </c>
      <c r="F17" s="85">
        <f t="shared" si="0"/>
        <v>3356</v>
      </c>
      <c r="G17" s="85">
        <f t="shared" si="0"/>
        <v>3186</v>
      </c>
      <c r="H17" s="86">
        <f t="shared" si="0"/>
        <v>13409</v>
      </c>
      <c r="I17" s="85">
        <f t="shared" si="0"/>
        <v>668</v>
      </c>
      <c r="J17" s="85">
        <f t="shared" si="0"/>
        <v>725</v>
      </c>
      <c r="K17" s="85">
        <f t="shared" si="0"/>
        <v>599</v>
      </c>
      <c r="L17" s="85">
        <f t="shared" si="0"/>
        <v>670</v>
      </c>
      <c r="M17" s="85">
        <f t="shared" si="0"/>
        <v>696</v>
      </c>
      <c r="N17" s="85">
        <f t="shared" si="0"/>
        <v>741</v>
      </c>
      <c r="O17" s="85">
        <f t="shared" si="0"/>
        <v>739</v>
      </c>
      <c r="P17" s="76">
        <f t="shared" si="0"/>
        <v>656</v>
      </c>
      <c r="Q17" s="85">
        <f t="shared" si="0"/>
        <v>697</v>
      </c>
      <c r="R17" s="85">
        <f t="shared" si="0"/>
        <v>624</v>
      </c>
      <c r="S17" s="76">
        <f t="shared" si="0"/>
        <v>591</v>
      </c>
      <c r="T17" s="76">
        <f t="shared" si="0"/>
        <v>569</v>
      </c>
      <c r="U17" s="76">
        <f t="shared" si="0"/>
        <v>564</v>
      </c>
      <c r="V17" s="76">
        <f t="shared" si="0"/>
        <v>642</v>
      </c>
      <c r="W17" s="76">
        <f t="shared" si="0"/>
        <v>678</v>
      </c>
      <c r="X17" s="76">
        <f t="shared" si="0"/>
        <v>580</v>
      </c>
      <c r="Y17" s="77">
        <f t="shared" si="0"/>
        <v>10439</v>
      </c>
      <c r="Z17" s="77">
        <f t="shared" si="0"/>
        <v>23848</v>
      </c>
    </row>
    <row r="18" spans="1:143" s="1" customFormat="1" ht="13.95" customHeight="1" x14ac:dyDescent="0.3">
      <c r="B18" s="79" t="s">
        <v>724</v>
      </c>
      <c r="C18" s="64"/>
      <c r="D18" s="85">
        <f t="shared" ref="D18:Y18" si="1">(D17/4)</f>
        <v>852</v>
      </c>
      <c r="E18" s="76">
        <f t="shared" si="1"/>
        <v>864.75</v>
      </c>
      <c r="F18" s="76">
        <f t="shared" si="1"/>
        <v>839</v>
      </c>
      <c r="G18" s="76">
        <f t="shared" si="1"/>
        <v>796.5</v>
      </c>
      <c r="H18" s="77">
        <f t="shared" si="1"/>
        <v>3352.25</v>
      </c>
      <c r="I18" s="76">
        <f t="shared" si="1"/>
        <v>167</v>
      </c>
      <c r="J18" s="76">
        <f t="shared" si="1"/>
        <v>181.25</v>
      </c>
      <c r="K18" s="76">
        <f t="shared" si="1"/>
        <v>149.75</v>
      </c>
      <c r="L18" s="76">
        <f t="shared" si="1"/>
        <v>167.5</v>
      </c>
      <c r="M18" s="76">
        <f t="shared" si="1"/>
        <v>174</v>
      </c>
      <c r="N18" s="76">
        <f t="shared" si="1"/>
        <v>185.25</v>
      </c>
      <c r="O18" s="76">
        <f t="shared" si="1"/>
        <v>184.75</v>
      </c>
      <c r="P18" s="76">
        <f t="shared" si="1"/>
        <v>164</v>
      </c>
      <c r="Q18" s="76">
        <f t="shared" si="1"/>
        <v>174.25</v>
      </c>
      <c r="R18" s="76">
        <f t="shared" si="1"/>
        <v>156</v>
      </c>
      <c r="S18" s="76">
        <f t="shared" si="1"/>
        <v>147.75</v>
      </c>
      <c r="T18" s="76">
        <f t="shared" si="1"/>
        <v>142.25</v>
      </c>
      <c r="U18" s="76">
        <f t="shared" si="1"/>
        <v>141</v>
      </c>
      <c r="V18" s="76">
        <f t="shared" si="1"/>
        <v>160.5</v>
      </c>
      <c r="W18" s="76">
        <f t="shared" si="1"/>
        <v>169.5</v>
      </c>
      <c r="X18" s="76">
        <f t="shared" si="1"/>
        <v>145</v>
      </c>
      <c r="Y18" s="77">
        <f t="shared" si="1"/>
        <v>2609.75</v>
      </c>
    </row>
    <row r="19" spans="1:143" s="1" customFormat="1" ht="13.95" customHeight="1" x14ac:dyDescent="0.3">
      <c r="A19" s="24"/>
      <c r="B19" s="8" t="s">
        <v>725</v>
      </c>
      <c r="C19" s="21"/>
      <c r="D19" s="85">
        <f>IF(D26 = 0, 0,D17/D26)</f>
        <v>170.4</v>
      </c>
      <c r="E19" s="85">
        <f>IF(E26 = 0, 0,E17/E26)</f>
        <v>172.95</v>
      </c>
      <c r="F19" s="85">
        <f>IF(F26 = 0, 0,F17/F26)</f>
        <v>167.8</v>
      </c>
      <c r="G19" s="85">
        <f>IF(G26 = 0, 0,G17/G26)</f>
        <v>167.68421052631578</v>
      </c>
      <c r="H19" s="86">
        <f>IF(H26 = 0, 0,H17/H26)</f>
        <v>169.73417721518987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25">
      <c r="A20" s="24"/>
      <c r="B20" s="64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25">
      <c r="A21" s="24"/>
      <c r="B21" s="64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25">
      <c r="C22" s="75"/>
    </row>
    <row r="23" spans="1:143" s="1" customFormat="1" ht="13.95" customHeight="1" x14ac:dyDescent="0.25"/>
    <row r="24" spans="1:143" s="1" customFormat="1" ht="13.95" customHeight="1" x14ac:dyDescent="0.25"/>
    <row r="25" spans="1:143" s="1" customFormat="1" ht="13.95" customHeight="1" x14ac:dyDescent="0.25"/>
    <row r="26" spans="1:143" s="1" customFormat="1" ht="13.95" customHeight="1" x14ac:dyDescent="0.25">
      <c r="D26" s="2">
        <f>COUNTIF(Individual_Scores_Women_JV!G12:G22, "&gt;0")+COUNTIF(Individual_Scores_Women_JV!G25:G35, "&gt;0")+COUNTIF(Individual_Scores_Women_JV!G38:G48, "&gt;0")+COUNTIF(Individual_Scores_Women_JV!G51:G61, "&gt;0")</f>
        <v>20</v>
      </c>
      <c r="E26" s="2">
        <f>COUNTIF(Individual_Scores_Women_JV!H12:H22, "&gt;0")+COUNTIF(Individual_Scores_Women_JV!H25:H35, "&gt;0")+COUNTIF(Individual_Scores_Women_JV!H38:H48, "&gt;0")+COUNTIF(Individual_Scores_Women_JV!H51:H61, "&gt;0")</f>
        <v>20</v>
      </c>
      <c r="F26" s="2">
        <f>COUNTIF(Individual_Scores_Women_JV!I12:I22, "&gt;0")+COUNTIF(Individual_Scores_Women_JV!I25:I35, "&gt;0")+COUNTIF(Individual_Scores_Women_JV!I38:I48, "&gt;0")+COUNTIF(Individual_Scores_Women_JV!I51:I61, "&gt;0")</f>
        <v>20</v>
      </c>
      <c r="G26" s="2">
        <f>COUNTIF(Individual_Scores_Women_JV!J12:J22, "&gt;0")+COUNTIF(Individual_Scores_Women_JV!J25:J35, "&gt;0")+COUNTIF(Individual_Scores_Women_JV!J38:J48, "&gt;0")+COUNTIF(Individual_Scores_Women_JV!J51:J61, "&gt;0")</f>
        <v>19</v>
      </c>
      <c r="H26" s="2">
        <f>SUM(D26:G26)</f>
        <v>79</v>
      </c>
    </row>
    <row r="27" spans="1:143" s="1" customFormat="1" ht="13.95" customHeight="1" x14ac:dyDescent="0.25">
      <c r="A27" s="30"/>
      <c r="B27" s="30" t="s">
        <v>726</v>
      </c>
      <c r="C27" s="30"/>
      <c r="D27" s="30"/>
    </row>
    <row r="28" spans="1:143" s="1" customFormat="1" ht="13.95" customHeight="1" x14ac:dyDescent="0.25">
      <c r="A28" s="30"/>
      <c r="B28" s="30" t="s">
        <v>1</v>
      </c>
      <c r="C28" s="30"/>
      <c r="D28" s="30"/>
    </row>
    <row r="29" spans="1:143" s="1" customFormat="1" ht="13.95" customHeight="1" x14ac:dyDescent="0.25">
      <c r="A29" s="30"/>
      <c r="B29" s="30" t="s">
        <v>737</v>
      </c>
      <c r="C29" s="30"/>
      <c r="D29" s="30"/>
    </row>
    <row r="30" spans="1:143" s="1" customFormat="1" ht="13.95" customHeight="1" x14ac:dyDescent="0.25">
      <c r="A30" s="30"/>
      <c r="B30" s="30"/>
      <c r="C30" s="30"/>
      <c r="D30" s="30" t="s">
        <v>721</v>
      </c>
    </row>
    <row r="31" spans="1:143" s="1" customFormat="1" ht="13.95" customHeight="1" x14ac:dyDescent="0.25">
      <c r="A31" s="78" t="s">
        <v>722</v>
      </c>
      <c r="B31" s="78" t="s">
        <v>674</v>
      </c>
      <c r="C31" s="78"/>
      <c r="D31" s="78" t="s">
        <v>677</v>
      </c>
    </row>
    <row r="32" spans="1:143" s="1" customFormat="1" ht="13.95" customHeight="1" x14ac:dyDescent="0.3">
      <c r="A32" s="13">
        <f t="shared" ref="A32:B35" si="2">A12</f>
        <v>1</v>
      </c>
      <c r="B32" s="13" t="str">
        <f t="shared" si="2"/>
        <v>Concordia University JV1</v>
      </c>
      <c r="D32" s="13">
        <f>Z12</f>
        <v>6583</v>
      </c>
    </row>
    <row r="33" spans="1:4" s="1" customFormat="1" ht="13.95" customHeight="1" x14ac:dyDescent="0.3">
      <c r="A33" s="13">
        <f t="shared" si="2"/>
        <v>2</v>
      </c>
      <c r="B33" s="13" t="str">
        <f t="shared" si="2"/>
        <v>Lawrence Technological University JV1</v>
      </c>
      <c r="D33" s="13">
        <f>Z13</f>
        <v>6346</v>
      </c>
    </row>
    <row r="34" spans="1:4" s="1" customFormat="1" ht="13.95" customHeight="1" x14ac:dyDescent="0.3">
      <c r="A34" s="13">
        <f t="shared" si="2"/>
        <v>3</v>
      </c>
      <c r="B34" s="13" t="str">
        <f t="shared" si="2"/>
        <v>Madonna University JV1</v>
      </c>
      <c r="D34" s="13">
        <f>Z14</f>
        <v>5685</v>
      </c>
    </row>
    <row r="35" spans="1:4" s="1" customFormat="1" ht="13.95" customHeight="1" x14ac:dyDescent="0.3">
      <c r="A35" s="13">
        <f t="shared" si="2"/>
        <v>4</v>
      </c>
      <c r="B35" s="13" t="str">
        <f t="shared" si="2"/>
        <v>Rochester University JV1</v>
      </c>
      <c r="D35" s="13">
        <f>Z15</f>
        <v>5234</v>
      </c>
    </row>
    <row r="36" spans="1:4" s="1" customFormat="1" ht="13.95" customHeight="1" x14ac:dyDescent="0.25"/>
    <row r="37" spans="1:4" s="1" customFormat="1" ht="13.95" customHeight="1" x14ac:dyDescent="0.25"/>
    <row r="38" spans="1:4" s="1" customFormat="1" ht="13.95" customHeight="1" x14ac:dyDescent="0.25"/>
    <row r="39" spans="1:4" s="1" customFormat="1" ht="13.95" customHeight="1" x14ac:dyDescent="0.25"/>
    <row r="40" spans="1:4" s="1" customFormat="1" ht="13.95" customHeight="1" x14ac:dyDescent="0.25"/>
    <row r="41" spans="1:4" s="1" customFormat="1" ht="13.95" customHeight="1" x14ac:dyDescent="0.25"/>
    <row r="42" spans="1:4" s="1" customFormat="1" ht="13.95" customHeight="1" x14ac:dyDescent="0.25"/>
    <row r="43" spans="1:4" s="1" customFormat="1" ht="13.95" customHeight="1" x14ac:dyDescent="0.25"/>
    <row r="44" spans="1:4" s="1" customFormat="1" ht="13.95" customHeight="1" x14ac:dyDescent="0.25"/>
    <row r="45" spans="1:4" s="1" customFormat="1" ht="13.95" customHeight="1" x14ac:dyDescent="0.25"/>
    <row r="46" spans="1:4" s="1" customFormat="1" ht="13.95" customHeight="1" x14ac:dyDescent="0.25"/>
    <row r="47" spans="1:4" s="1" customFormat="1" ht="13.95" customHeight="1" x14ac:dyDescent="0.25"/>
    <row r="48" spans="1:4" s="1" customFormat="1" ht="13.95" customHeight="1" x14ac:dyDescent="0.25"/>
    <row r="49" s="1" customFormat="1" ht="13.95" customHeight="1" x14ac:dyDescent="0.25"/>
    <row r="50" s="1" customFormat="1" ht="13.95" customHeight="1" x14ac:dyDescent="0.25"/>
    <row r="51" s="1" customFormat="1" ht="13.95" customHeight="1" x14ac:dyDescent="0.25"/>
    <row r="52" s="1" customFormat="1" ht="13.95" customHeight="1" x14ac:dyDescent="0.25"/>
    <row r="53" s="1" customFormat="1" ht="13.95" customHeight="1" x14ac:dyDescent="0.25"/>
    <row r="54" s="1" customFormat="1" ht="13.95" customHeight="1" x14ac:dyDescent="0.25"/>
    <row r="55" s="1" customFormat="1" ht="13.95" customHeight="1" x14ac:dyDescent="0.25"/>
    <row r="56" s="1" customFormat="1" ht="13.95" customHeight="1" x14ac:dyDescent="0.25"/>
    <row r="57" s="1" customFormat="1" ht="13.95" customHeight="1" x14ac:dyDescent="0.25"/>
    <row r="58" s="1" customFormat="1" ht="13.95" customHeight="1" x14ac:dyDescent="0.25"/>
    <row r="59" s="1" customFormat="1" ht="13.95" customHeight="1" x14ac:dyDescent="0.25"/>
    <row r="60" s="1" customFormat="1" ht="13.95" customHeight="1" x14ac:dyDescent="0.25"/>
    <row r="61" s="1" customFormat="1" ht="13.95" customHeight="1" x14ac:dyDescent="0.25"/>
    <row r="62" s="1" customFormat="1" ht="13.95" customHeight="1" x14ac:dyDescent="0.25"/>
    <row r="63" s="1" customFormat="1" ht="13.95" customHeight="1" x14ac:dyDescent="0.25"/>
    <row r="6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DjslMXWTmqYx5KDzXMHGoC+DkmWbasEv4kTLSdGH47hCK1j9/riIdtwS8v/2GTOYYYgIszp9wczRo0COdN1qKQ==" saltValue="7PSFQ6Kez6dNE+qLqsOPUg==" spinCount="100000" sheet="1" objects="1" scenarios="1"/>
  <sortState xmlns:xlrd2="http://schemas.microsoft.com/office/spreadsheetml/2017/richdata2" ref="A12:Z1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="70" zoomScaleNormal="70" workbookViewId="0">
      <pane ySplit="12" topLeftCell="A13" activePane="bottomLeft" state="frozen"/>
      <selection pane="bottomLeft" activeCell="A2" sqref="A2"/>
    </sheetView>
  </sheetViews>
  <sheetFormatPr defaultColWidth="8.88671875"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3.33203125" style="13" hidden="1" customWidth="1"/>
    <col min="5" max="5" width="37.6640625" style="13" customWidth="1"/>
    <col min="6" max="6" width="0.109375" style="13" customWidth="1"/>
    <col min="7" max="26" width="8.6640625" style="87" customWidth="1"/>
    <col min="27" max="37" width="8.6640625" style="46" customWidth="1"/>
    <col min="38" max="78" width="8.6640625" style="13" customWidth="1"/>
    <col min="79" max="79" width="8.88671875" style="13" customWidth="1"/>
    <col min="80" max="16384" width="8.88671875" style="13"/>
  </cols>
  <sheetData>
    <row r="1" spans="1:141" s="4" customFormat="1" ht="16.2" customHeight="1" x14ac:dyDescent="0.3">
      <c r="A1" s="94" t="s">
        <v>738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88"/>
      <c r="T1" s="88"/>
      <c r="U1" s="12"/>
      <c r="V1" s="12"/>
      <c r="W1" s="12"/>
      <c r="X1" s="12"/>
      <c r="Y1" s="12"/>
      <c r="Z1" s="12"/>
      <c r="AA1" s="46">
        <v>22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739</v>
      </c>
      <c r="EC1" s="13" t="s">
        <v>740</v>
      </c>
      <c r="ED1" s="13" t="s">
        <v>741</v>
      </c>
      <c r="EE1" s="13" t="s">
        <v>742</v>
      </c>
      <c r="EF1" s="13" t="s">
        <v>718</v>
      </c>
      <c r="EG1" s="13" t="s">
        <v>743</v>
      </c>
      <c r="EH1" s="13" t="s">
        <v>744</v>
      </c>
      <c r="EI1" s="13" t="s">
        <v>745</v>
      </c>
      <c r="EJ1" s="13" t="s">
        <v>746</v>
      </c>
      <c r="EK1" s="13" t="s">
        <v>747</v>
      </c>
    </row>
    <row r="2" spans="1:141" s="52" customFormat="1" ht="15.6" customHeight="1" x14ac:dyDescent="0.3"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748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749</v>
      </c>
      <c r="EC2" s="13" t="s">
        <v>750</v>
      </c>
      <c r="ED2" s="13" t="s">
        <v>751</v>
      </c>
      <c r="EE2" s="13" t="s">
        <v>752</v>
      </c>
      <c r="EF2" s="13" t="s">
        <v>718</v>
      </c>
      <c r="EG2" s="13" t="s">
        <v>753</v>
      </c>
      <c r="EH2" s="13" t="s">
        <v>754</v>
      </c>
      <c r="EI2" s="13" t="s">
        <v>755</v>
      </c>
      <c r="EJ2" s="13" t="s">
        <v>756</v>
      </c>
      <c r="EK2" s="13" t="s">
        <v>747</v>
      </c>
    </row>
    <row r="3" spans="1:141" s="52" customFormat="1" ht="16.2" customHeight="1" x14ac:dyDescent="0.3">
      <c r="B3" s="8" t="s">
        <v>1</v>
      </c>
      <c r="C3" s="9"/>
      <c r="D3" s="9"/>
      <c r="E3" s="8" t="s">
        <v>13</v>
      </c>
      <c r="F3" s="9"/>
      <c r="G3" s="88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757</v>
      </c>
      <c r="AB3" s="46" t="s">
        <v>758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759</v>
      </c>
      <c r="EC3" s="13" t="s">
        <v>760</v>
      </c>
      <c r="ED3" s="13" t="s">
        <v>761</v>
      </c>
      <c r="EE3" s="13" t="s">
        <v>762</v>
      </c>
      <c r="EF3" s="13" t="s">
        <v>718</v>
      </c>
      <c r="EG3" s="13" t="s">
        <v>763</v>
      </c>
      <c r="EH3" s="13" t="s">
        <v>764</v>
      </c>
      <c r="EI3" s="13" t="s">
        <v>765</v>
      </c>
      <c r="EJ3" s="13" t="s">
        <v>766</v>
      </c>
      <c r="EK3" s="13" t="s">
        <v>747</v>
      </c>
    </row>
    <row r="4" spans="1:141" s="52" customFormat="1" ht="16.2" customHeight="1" x14ac:dyDescent="0.3">
      <c r="B4" s="8" t="s">
        <v>2</v>
      </c>
      <c r="C4" s="8" t="s">
        <v>3</v>
      </c>
      <c r="E4" s="8" t="s">
        <v>16</v>
      </c>
      <c r="F4" s="9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3" t="s">
        <v>10</v>
      </c>
      <c r="EB4" s="13" t="s">
        <v>767</v>
      </c>
      <c r="EC4" s="13" t="s">
        <v>768</v>
      </c>
      <c r="ED4" s="13" t="s">
        <v>769</v>
      </c>
      <c r="EE4" s="13" t="s">
        <v>770</v>
      </c>
      <c r="EF4" s="13" t="s">
        <v>718</v>
      </c>
      <c r="EG4" s="13" t="s">
        <v>771</v>
      </c>
      <c r="EH4" s="13" t="s">
        <v>772</v>
      </c>
      <c r="EI4" s="13" t="s">
        <v>773</v>
      </c>
      <c r="EJ4" s="13" t="s">
        <v>774</v>
      </c>
      <c r="EK4" s="13" t="s">
        <v>747</v>
      </c>
    </row>
    <row r="5" spans="1:141" s="52" customFormat="1" ht="16.2" customHeight="1" x14ac:dyDescent="0.3">
      <c r="C5" s="9"/>
      <c r="F5" s="9"/>
      <c r="G5" s="88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775</v>
      </c>
      <c r="EC5" s="13" t="s">
        <v>776</v>
      </c>
      <c r="ED5" s="13" t="s">
        <v>777</v>
      </c>
      <c r="EE5" s="13" t="s">
        <v>778</v>
      </c>
      <c r="EF5" s="13" t="s">
        <v>718</v>
      </c>
      <c r="EG5" s="13" t="s">
        <v>779</v>
      </c>
      <c r="EH5" s="13" t="s">
        <v>780</v>
      </c>
      <c r="EI5" s="13" t="s">
        <v>781</v>
      </c>
      <c r="EJ5" s="13" t="s">
        <v>782</v>
      </c>
      <c r="EK5" s="13" t="s">
        <v>747</v>
      </c>
    </row>
    <row r="6" spans="1:141" s="52" customFormat="1" ht="16.2" customHeight="1" x14ac:dyDescent="0.3">
      <c r="C6" s="9"/>
      <c r="D6" s="9"/>
      <c r="E6" s="9"/>
      <c r="F6" s="9"/>
      <c r="G6" s="88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783</v>
      </c>
      <c r="EC6" s="13" t="s">
        <v>784</v>
      </c>
      <c r="ED6" s="13" t="s">
        <v>785</v>
      </c>
      <c r="EE6" s="13" t="s">
        <v>786</v>
      </c>
      <c r="EF6" s="13" t="s">
        <v>718</v>
      </c>
      <c r="EG6" s="13" t="s">
        <v>787</v>
      </c>
      <c r="EH6" s="13" t="s">
        <v>788</v>
      </c>
      <c r="EI6" s="13" t="s">
        <v>789</v>
      </c>
      <c r="EJ6" s="13" t="s">
        <v>790</v>
      </c>
      <c r="EK6" s="13" t="s">
        <v>747</v>
      </c>
    </row>
    <row r="7" spans="1:141" s="52" customFormat="1" ht="15.6" hidden="1" customHeight="1" x14ac:dyDescent="0.3">
      <c r="B7" s="56"/>
      <c r="C7" s="56"/>
      <c r="D7" s="56"/>
      <c r="E7" s="56"/>
      <c r="F7" s="56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791</v>
      </c>
      <c r="EC7" s="13" t="s">
        <v>792</v>
      </c>
      <c r="ED7" s="13" t="s">
        <v>793</v>
      </c>
      <c r="EE7" s="13" t="s">
        <v>794</v>
      </c>
      <c r="EF7" s="13" t="s">
        <v>718</v>
      </c>
      <c r="EG7" s="13" t="s">
        <v>795</v>
      </c>
      <c r="EH7" s="13" t="s">
        <v>796</v>
      </c>
      <c r="EI7" s="13" t="s">
        <v>797</v>
      </c>
      <c r="EJ7" s="13" t="s">
        <v>798</v>
      </c>
      <c r="EK7" s="13" t="s">
        <v>747</v>
      </c>
    </row>
    <row r="8" spans="1:141" s="52" customFormat="1" ht="16.2" customHeight="1" x14ac:dyDescent="0.3">
      <c r="A8" s="55"/>
      <c r="B8" s="16" t="s">
        <v>19</v>
      </c>
      <c r="C8" s="55"/>
      <c r="D8" s="55"/>
      <c r="E8" s="79" t="s">
        <v>719</v>
      </c>
      <c r="F8" s="55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799</v>
      </c>
      <c r="EC8" s="13" t="s">
        <v>800</v>
      </c>
      <c r="ED8" s="13" t="s">
        <v>801</v>
      </c>
      <c r="EE8" s="13" t="s">
        <v>802</v>
      </c>
      <c r="EF8" s="13" t="s">
        <v>718</v>
      </c>
      <c r="EG8" s="13" t="s">
        <v>791</v>
      </c>
      <c r="EH8" s="13" t="s">
        <v>803</v>
      </c>
      <c r="EI8" s="13" t="s">
        <v>792</v>
      </c>
      <c r="EJ8" s="13" t="s">
        <v>794</v>
      </c>
      <c r="EK8" s="13" t="s">
        <v>747</v>
      </c>
    </row>
    <row r="9" spans="1:141" s="52" customFormat="1" ht="16.2" customHeight="1" x14ac:dyDescent="0.3">
      <c r="B9" s="16"/>
      <c r="C9" s="56"/>
      <c r="D9" s="16"/>
      <c r="E9" s="56"/>
      <c r="F9" s="56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804</v>
      </c>
      <c r="EC9" s="13" t="s">
        <v>805</v>
      </c>
      <c r="ED9" s="13" t="s">
        <v>806</v>
      </c>
      <c r="EE9" s="13" t="s">
        <v>807</v>
      </c>
      <c r="EF9" s="13" t="s">
        <v>718</v>
      </c>
      <c r="EG9" s="13" t="s">
        <v>808</v>
      </c>
      <c r="EH9" s="13" t="s">
        <v>809</v>
      </c>
      <c r="EI9" s="13" t="s">
        <v>810</v>
      </c>
      <c r="EJ9" s="13" t="s">
        <v>811</v>
      </c>
      <c r="EK9" s="13" t="s">
        <v>747</v>
      </c>
    </row>
    <row r="10" spans="1:141" s="52" customFormat="1" ht="15.6" customHeight="1" x14ac:dyDescent="0.3">
      <c r="B10" s="56"/>
      <c r="C10" s="56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812</v>
      </c>
      <c r="EC10" s="13" t="s">
        <v>813</v>
      </c>
      <c r="ED10" s="13" t="s">
        <v>814</v>
      </c>
      <c r="EE10" s="13" t="s">
        <v>815</v>
      </c>
      <c r="EF10" s="13" t="s">
        <v>718</v>
      </c>
      <c r="EG10" s="13" t="s">
        <v>816</v>
      </c>
      <c r="EH10" s="13" t="s">
        <v>817</v>
      </c>
      <c r="EI10" s="13" t="s">
        <v>818</v>
      </c>
      <c r="EJ10" s="13" t="s">
        <v>819</v>
      </c>
      <c r="EK10" s="13" t="s">
        <v>747</v>
      </c>
    </row>
    <row r="11" spans="1:141" s="73" customFormat="1" ht="13.95" customHeight="1" x14ac:dyDescent="0.3">
      <c r="A11" s="74"/>
      <c r="B11" s="74"/>
      <c r="C11" s="74"/>
      <c r="D11" s="69"/>
      <c r="E11" s="69"/>
      <c r="F11" s="69"/>
      <c r="G11" s="19" t="s">
        <v>671</v>
      </c>
      <c r="H11" s="19" t="s">
        <v>671</v>
      </c>
      <c r="I11" s="19" t="s">
        <v>671</v>
      </c>
      <c r="J11" s="19" t="s">
        <v>671</v>
      </c>
      <c r="K11" s="19" t="s">
        <v>820</v>
      </c>
      <c r="L11" s="19" t="s">
        <v>671</v>
      </c>
      <c r="M11" s="19" t="s">
        <v>673</v>
      </c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821</v>
      </c>
      <c r="EC11" s="13" t="s">
        <v>822</v>
      </c>
      <c r="ED11" s="13" t="s">
        <v>823</v>
      </c>
      <c r="EE11" s="13" t="s">
        <v>824</v>
      </c>
      <c r="EF11" s="13" t="s">
        <v>718</v>
      </c>
      <c r="EG11" s="13" t="s">
        <v>825</v>
      </c>
      <c r="EH11" s="13" t="s">
        <v>826</v>
      </c>
      <c r="EI11" s="13" t="s">
        <v>827</v>
      </c>
      <c r="EJ11" s="13" t="s">
        <v>828</v>
      </c>
      <c r="EK11" s="13" t="s">
        <v>747</v>
      </c>
    </row>
    <row r="12" spans="1:141" s="73" customFormat="1" ht="13.95" customHeight="1" x14ac:dyDescent="0.3">
      <c r="A12" s="19" t="s">
        <v>722</v>
      </c>
      <c r="B12" s="19" t="s">
        <v>25</v>
      </c>
      <c r="C12" s="19" t="s">
        <v>24</v>
      </c>
      <c r="D12" s="74"/>
      <c r="E12" s="19" t="s">
        <v>674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 t="s">
        <v>677</v>
      </c>
      <c r="L12" s="19" t="s">
        <v>675</v>
      </c>
      <c r="M12" s="19" t="s">
        <v>678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829</v>
      </c>
      <c r="EC12" s="13" t="s">
        <v>830</v>
      </c>
      <c r="ED12" s="13" t="s">
        <v>831</v>
      </c>
      <c r="EE12" s="13" t="s">
        <v>832</v>
      </c>
      <c r="EF12" s="13" t="s">
        <v>718</v>
      </c>
      <c r="EG12" s="13" t="s">
        <v>833</v>
      </c>
      <c r="EH12" s="13" t="s">
        <v>834</v>
      </c>
      <c r="EI12" s="13" t="s">
        <v>835</v>
      </c>
      <c r="EJ12" s="13" t="s">
        <v>836</v>
      </c>
      <c r="EK12" s="13" t="s">
        <v>747</v>
      </c>
    </row>
    <row r="13" spans="1:141" s="1" customFormat="1" ht="13.95" customHeight="1" x14ac:dyDescent="0.3">
      <c r="A13" s="24">
        <v>1</v>
      </c>
      <c r="B13" s="1" t="s">
        <v>233</v>
      </c>
      <c r="C13" s="22" t="s">
        <v>232</v>
      </c>
      <c r="E13" s="1" t="s">
        <v>890</v>
      </c>
      <c r="F13" s="1" t="s">
        <v>243</v>
      </c>
      <c r="G13" s="50">
        <v>269</v>
      </c>
      <c r="H13" s="50">
        <v>234</v>
      </c>
      <c r="I13" s="50">
        <v>248</v>
      </c>
      <c r="J13" s="50">
        <v>223</v>
      </c>
      <c r="K13" s="30">
        <f>SUM(G13:J13)</f>
        <v>974</v>
      </c>
      <c r="L13" s="30">
        <f>COUNTIF(G13:J13, "&gt;0" )</f>
        <v>4</v>
      </c>
      <c r="M13" s="30">
        <f>IF(L13=0,0,K13/L13)</f>
        <v>243.5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739</v>
      </c>
      <c r="EC13" s="13" t="s">
        <v>740</v>
      </c>
      <c r="ED13" s="13" t="s">
        <v>741</v>
      </c>
      <c r="EE13" s="13" t="s">
        <v>742</v>
      </c>
      <c r="EF13" s="13" t="s">
        <v>730</v>
      </c>
      <c r="EG13" s="13" t="s">
        <v>837</v>
      </c>
      <c r="EH13" s="13" t="s">
        <v>838</v>
      </c>
      <c r="EI13" s="13" t="s">
        <v>839</v>
      </c>
      <c r="EJ13" s="13" t="s">
        <v>840</v>
      </c>
      <c r="EK13" s="13" t="s">
        <v>747</v>
      </c>
    </row>
    <row r="14" spans="1:141" s="1" customFormat="1" ht="13.95" customHeight="1" x14ac:dyDescent="0.3">
      <c r="A14" s="24">
        <v>2</v>
      </c>
      <c r="B14" s="1" t="s">
        <v>231</v>
      </c>
      <c r="C14" s="22" t="s">
        <v>230</v>
      </c>
      <c r="E14" s="1" t="s">
        <v>907</v>
      </c>
      <c r="F14" s="1" t="s">
        <v>243</v>
      </c>
      <c r="G14" s="50">
        <v>264</v>
      </c>
      <c r="H14" s="50">
        <v>201</v>
      </c>
      <c r="I14" s="50">
        <v>246</v>
      </c>
      <c r="J14" s="50">
        <v>247</v>
      </c>
      <c r="K14" s="30">
        <f>SUM(G14:J14)</f>
        <v>958</v>
      </c>
      <c r="L14" s="30">
        <f>COUNTIF(G14:J14, "&gt;0" )</f>
        <v>4</v>
      </c>
      <c r="M14" s="30">
        <f>IF(L14=0,0,K14/L14)</f>
        <v>239.5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749</v>
      </c>
      <c r="EC14" s="13" t="s">
        <v>750</v>
      </c>
      <c r="ED14" s="13" t="s">
        <v>751</v>
      </c>
      <c r="EE14" s="13" t="s">
        <v>752</v>
      </c>
      <c r="EF14" s="13" t="s">
        <v>730</v>
      </c>
      <c r="EG14" s="13" t="s">
        <v>841</v>
      </c>
      <c r="EH14" s="13" t="s">
        <v>842</v>
      </c>
      <c r="EI14" s="13" t="s">
        <v>843</v>
      </c>
      <c r="EJ14" s="13" t="s">
        <v>844</v>
      </c>
      <c r="EK14" s="13" t="s">
        <v>747</v>
      </c>
    </row>
    <row r="15" spans="1:141" s="1" customFormat="1" ht="13.95" customHeight="1" x14ac:dyDescent="0.3">
      <c r="A15" s="24">
        <v>3</v>
      </c>
      <c r="B15" s="1" t="s">
        <v>213</v>
      </c>
      <c r="C15" s="22" t="s">
        <v>212</v>
      </c>
      <c r="E15" s="1" t="s">
        <v>890</v>
      </c>
      <c r="F15" s="1" t="s">
        <v>243</v>
      </c>
      <c r="G15" s="50">
        <v>290</v>
      </c>
      <c r="H15" s="50">
        <v>224</v>
      </c>
      <c r="I15" s="50">
        <v>227</v>
      </c>
      <c r="J15" s="50">
        <v>204</v>
      </c>
      <c r="K15" s="30">
        <f>SUM(G15:J15)</f>
        <v>945</v>
      </c>
      <c r="L15" s="30">
        <f>COUNTIF(G15:J15, "&gt;0" )</f>
        <v>4</v>
      </c>
      <c r="M15" s="30">
        <f>IF(L15=0,0,K15/L15)</f>
        <v>236.25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759</v>
      </c>
      <c r="EC15" s="13" t="s">
        <v>760</v>
      </c>
      <c r="ED15" s="13" t="s">
        <v>761</v>
      </c>
      <c r="EE15" s="13" t="s">
        <v>762</v>
      </c>
      <c r="EF15" s="13" t="s">
        <v>730</v>
      </c>
      <c r="EG15" s="13" t="s">
        <v>845</v>
      </c>
      <c r="EH15" s="13" t="s">
        <v>846</v>
      </c>
      <c r="EI15" s="13" t="s">
        <v>847</v>
      </c>
      <c r="EJ15" s="13" t="s">
        <v>848</v>
      </c>
      <c r="EK15" s="13" t="s">
        <v>747</v>
      </c>
    </row>
    <row r="16" spans="1:141" s="1" customFormat="1" ht="13.2" customHeight="1" x14ac:dyDescent="0.3">
      <c r="A16" s="24">
        <v>4</v>
      </c>
      <c r="B16" s="1" t="s">
        <v>160</v>
      </c>
      <c r="C16" s="22" t="s">
        <v>159</v>
      </c>
      <c r="E16" s="1" t="s">
        <v>889</v>
      </c>
      <c r="F16" s="1" t="s">
        <v>243</v>
      </c>
      <c r="G16" s="50">
        <v>168</v>
      </c>
      <c r="H16" s="50">
        <v>249</v>
      </c>
      <c r="I16" s="50">
        <v>259</v>
      </c>
      <c r="J16" s="50">
        <v>268</v>
      </c>
      <c r="K16" s="30">
        <f>SUM(G16:J16)</f>
        <v>944</v>
      </c>
      <c r="L16" s="30">
        <f>COUNTIF(G16:J16, "&gt;0" )</f>
        <v>4</v>
      </c>
      <c r="M16" s="30">
        <f>IF(L16=0,0,K16/L16)</f>
        <v>236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767</v>
      </c>
      <c r="EC16" s="13" t="s">
        <v>768</v>
      </c>
      <c r="ED16" s="13" t="s">
        <v>769</v>
      </c>
      <c r="EE16" s="13" t="s">
        <v>770</v>
      </c>
      <c r="EF16" s="13" t="s">
        <v>730</v>
      </c>
      <c r="EG16" s="13" t="s">
        <v>849</v>
      </c>
      <c r="EH16" s="13" t="s">
        <v>850</v>
      </c>
      <c r="EI16" s="13" t="s">
        <v>851</v>
      </c>
      <c r="EJ16" s="13" t="s">
        <v>852</v>
      </c>
      <c r="EK16" s="13" t="s">
        <v>747</v>
      </c>
    </row>
    <row r="17" spans="1:141" s="1" customFormat="1" ht="13.95" customHeight="1" x14ac:dyDescent="0.3">
      <c r="A17" s="24">
        <v>5</v>
      </c>
      <c r="B17" s="1" t="s">
        <v>237</v>
      </c>
      <c r="C17" s="22" t="s">
        <v>236</v>
      </c>
      <c r="E17" s="64" t="s">
        <v>890</v>
      </c>
      <c r="F17" s="64" t="s">
        <v>243</v>
      </c>
      <c r="G17" s="24">
        <v>248</v>
      </c>
      <c r="H17" s="24">
        <v>227</v>
      </c>
      <c r="I17" s="24">
        <v>244</v>
      </c>
      <c r="J17" s="24">
        <v>224</v>
      </c>
      <c r="K17" s="19">
        <f>SUM(G17:J17)</f>
        <v>943</v>
      </c>
      <c r="L17" s="19">
        <f>COUNTIF(G17:J17, "&gt;0" )</f>
        <v>4</v>
      </c>
      <c r="M17" s="19">
        <f>IF(L17=0,0,K17/L17)</f>
        <v>235.75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775</v>
      </c>
      <c r="EC17" s="13" t="s">
        <v>776</v>
      </c>
      <c r="ED17" s="13" t="s">
        <v>777</v>
      </c>
      <c r="EE17" s="13" t="s">
        <v>778</v>
      </c>
      <c r="EF17" s="13" t="s">
        <v>730</v>
      </c>
      <c r="EG17" s="13" t="s">
        <v>853</v>
      </c>
      <c r="EH17" s="13" t="s">
        <v>854</v>
      </c>
      <c r="EI17" s="13" t="s">
        <v>855</v>
      </c>
      <c r="EJ17" s="13" t="s">
        <v>856</v>
      </c>
      <c r="EK17" s="13" t="s">
        <v>747</v>
      </c>
    </row>
    <row r="18" spans="1:141" s="1" customFormat="1" ht="13.95" customHeight="1" x14ac:dyDescent="0.3">
      <c r="A18" s="24">
        <v>6</v>
      </c>
      <c r="B18" s="1" t="s">
        <v>280</v>
      </c>
      <c r="C18" s="22" t="s">
        <v>279</v>
      </c>
      <c r="E18" s="1" t="s">
        <v>892</v>
      </c>
      <c r="F18" s="1" t="s">
        <v>243</v>
      </c>
      <c r="G18" s="50">
        <v>199</v>
      </c>
      <c r="H18" s="50">
        <v>226</v>
      </c>
      <c r="I18" s="50">
        <v>246</v>
      </c>
      <c r="J18" s="50">
        <v>224</v>
      </c>
      <c r="K18" s="30">
        <f>SUM(G18:J18)</f>
        <v>895</v>
      </c>
      <c r="L18" s="30">
        <f>COUNTIF(G18:J18, "&gt;0" )</f>
        <v>4</v>
      </c>
      <c r="M18" s="30">
        <f>IF(L18=0,0,K18/L18)</f>
        <v>223.75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783</v>
      </c>
      <c r="EC18" s="13" t="s">
        <v>784</v>
      </c>
      <c r="ED18" s="13" t="s">
        <v>785</v>
      </c>
      <c r="EE18" s="13" t="s">
        <v>786</v>
      </c>
      <c r="EF18" s="13" t="s">
        <v>730</v>
      </c>
      <c r="EG18" s="13" t="s">
        <v>857</v>
      </c>
      <c r="EH18" s="13" t="s">
        <v>858</v>
      </c>
      <c r="EI18" s="13" t="s">
        <v>859</v>
      </c>
      <c r="EJ18" s="13" t="s">
        <v>860</v>
      </c>
      <c r="EK18" s="13" t="s">
        <v>747</v>
      </c>
    </row>
    <row r="19" spans="1:141" s="1" customFormat="1" ht="13.95" customHeight="1" x14ac:dyDescent="0.3">
      <c r="A19" s="24">
        <v>7</v>
      </c>
      <c r="B19" s="1" t="s">
        <v>182</v>
      </c>
      <c r="C19" s="22" t="s">
        <v>181</v>
      </c>
      <c r="E19" s="1" t="s">
        <v>904</v>
      </c>
      <c r="F19" s="1" t="s">
        <v>243</v>
      </c>
      <c r="G19" s="50">
        <v>213</v>
      </c>
      <c r="H19" s="50">
        <v>246</v>
      </c>
      <c r="I19" s="50">
        <v>199</v>
      </c>
      <c r="J19" s="50">
        <v>235</v>
      </c>
      <c r="K19" s="30">
        <f>SUM(G19:J19)</f>
        <v>893</v>
      </c>
      <c r="L19" s="30">
        <f>COUNTIF(G19:J19, "&gt;0" )</f>
        <v>4</v>
      </c>
      <c r="M19" s="30">
        <f>IF(L19=0,0,K19/L19)</f>
        <v>223.25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791</v>
      </c>
      <c r="EC19" s="13" t="s">
        <v>792</v>
      </c>
      <c r="ED19" s="13" t="s">
        <v>793</v>
      </c>
      <c r="EE19" s="13" t="s">
        <v>794</v>
      </c>
      <c r="EF19" s="13" t="s">
        <v>730</v>
      </c>
      <c r="EG19" s="13" t="s">
        <v>861</v>
      </c>
      <c r="EH19" s="13" t="s">
        <v>862</v>
      </c>
      <c r="EI19" s="13" t="s">
        <v>863</v>
      </c>
      <c r="EJ19" s="13" t="s">
        <v>864</v>
      </c>
      <c r="EK19" s="13" t="s">
        <v>747</v>
      </c>
    </row>
    <row r="20" spans="1:141" s="1" customFormat="1" ht="13.95" customHeight="1" x14ac:dyDescent="0.3">
      <c r="A20" s="24">
        <v>8</v>
      </c>
      <c r="B20" s="1" t="s">
        <v>114</v>
      </c>
      <c r="C20" s="22" t="s">
        <v>113</v>
      </c>
      <c r="E20" s="1" t="s">
        <v>887</v>
      </c>
      <c r="F20" s="1" t="s">
        <v>243</v>
      </c>
      <c r="G20" s="50">
        <v>211</v>
      </c>
      <c r="H20" s="50">
        <v>229</v>
      </c>
      <c r="I20" s="50">
        <v>223</v>
      </c>
      <c r="J20" s="50">
        <v>225</v>
      </c>
      <c r="K20" s="30">
        <f>SUM(G20:J20)</f>
        <v>888</v>
      </c>
      <c r="L20" s="30">
        <f>COUNTIF(G20:J20, "&gt;0" )</f>
        <v>4</v>
      </c>
      <c r="M20" s="30">
        <f>IF(L20=0,0,K20/L20)</f>
        <v>222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799</v>
      </c>
      <c r="EC20" s="13" t="s">
        <v>800</v>
      </c>
      <c r="ED20" s="13" t="s">
        <v>801</v>
      </c>
      <c r="EE20" s="13" t="s">
        <v>802</v>
      </c>
      <c r="EF20" s="13" t="s">
        <v>730</v>
      </c>
      <c r="EG20" s="13" t="s">
        <v>865</v>
      </c>
      <c r="EH20" s="13" t="s">
        <v>866</v>
      </c>
      <c r="EI20" s="13" t="s">
        <v>867</v>
      </c>
      <c r="EJ20" s="13" t="s">
        <v>868</v>
      </c>
      <c r="EK20" s="13" t="s">
        <v>747</v>
      </c>
    </row>
    <row r="21" spans="1:141" s="1" customFormat="1" ht="13.95" customHeight="1" x14ac:dyDescent="0.3">
      <c r="A21" s="24">
        <v>9</v>
      </c>
      <c r="B21" s="1" t="s">
        <v>104</v>
      </c>
      <c r="C21" s="22" t="s">
        <v>103</v>
      </c>
      <c r="E21" s="64" t="s">
        <v>887</v>
      </c>
      <c r="F21" s="64" t="s">
        <v>243</v>
      </c>
      <c r="G21" s="24">
        <v>237</v>
      </c>
      <c r="H21" s="24">
        <v>181</v>
      </c>
      <c r="I21" s="24">
        <v>190</v>
      </c>
      <c r="J21" s="24">
        <v>278</v>
      </c>
      <c r="K21" s="19">
        <f>SUM(G21:J21)</f>
        <v>886</v>
      </c>
      <c r="L21" s="19">
        <f>COUNTIF(G21:J21, "&gt;0" )</f>
        <v>4</v>
      </c>
      <c r="M21" s="19">
        <f>IF(L21=0,0,K21/L21)</f>
        <v>221.5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804</v>
      </c>
      <c r="EC21" s="13" t="s">
        <v>805</v>
      </c>
      <c r="ED21" s="13" t="s">
        <v>806</v>
      </c>
      <c r="EE21" s="13" t="s">
        <v>807</v>
      </c>
      <c r="EF21" s="13" t="s">
        <v>730</v>
      </c>
      <c r="EG21" s="13" t="s">
        <v>869</v>
      </c>
      <c r="EH21" s="13" t="s">
        <v>870</v>
      </c>
      <c r="EI21" s="13" t="s">
        <v>871</v>
      </c>
      <c r="EJ21" s="13" t="s">
        <v>872</v>
      </c>
      <c r="EK21" s="13" t="s">
        <v>747</v>
      </c>
    </row>
    <row r="22" spans="1:141" s="1" customFormat="1" ht="13.95" customHeight="1" x14ac:dyDescent="0.3">
      <c r="A22" s="24">
        <v>10</v>
      </c>
      <c r="B22" s="1" t="s">
        <v>303</v>
      </c>
      <c r="C22" s="22" t="s">
        <v>302</v>
      </c>
      <c r="E22" s="1" t="s">
        <v>893</v>
      </c>
      <c r="F22" s="1" t="s">
        <v>243</v>
      </c>
      <c r="G22" s="50">
        <v>172</v>
      </c>
      <c r="H22" s="50">
        <v>238</v>
      </c>
      <c r="I22" s="50">
        <v>227</v>
      </c>
      <c r="J22" s="50">
        <v>249</v>
      </c>
      <c r="K22" s="30">
        <f>SUM(G22:J22)</f>
        <v>886</v>
      </c>
      <c r="L22" s="30">
        <f>COUNTIF(G22:J22, "&gt;0" )</f>
        <v>4</v>
      </c>
      <c r="M22" s="30">
        <f>IF(L22=0,0,K22/L22)</f>
        <v>221.5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812</v>
      </c>
      <c r="EC22" s="13" t="s">
        <v>813</v>
      </c>
      <c r="ED22" s="13" t="s">
        <v>814</v>
      </c>
      <c r="EE22" s="13" t="s">
        <v>815</v>
      </c>
      <c r="EF22" s="13" t="s">
        <v>730</v>
      </c>
      <c r="EG22" s="13" t="s">
        <v>873</v>
      </c>
      <c r="EH22" s="13" t="s">
        <v>874</v>
      </c>
      <c r="EI22" s="13" t="s">
        <v>875</v>
      </c>
      <c r="EJ22" s="13" t="s">
        <v>876</v>
      </c>
      <c r="EK22" s="13" t="s">
        <v>747</v>
      </c>
    </row>
    <row r="23" spans="1:141" s="1" customFormat="1" ht="13.95" customHeight="1" x14ac:dyDescent="0.25">
      <c r="A23" s="24">
        <v>11</v>
      </c>
      <c r="B23" s="1" t="s">
        <v>102</v>
      </c>
      <c r="C23" s="22" t="s">
        <v>101</v>
      </c>
      <c r="E23" s="1" t="s">
        <v>887</v>
      </c>
      <c r="F23" s="1" t="s">
        <v>243</v>
      </c>
      <c r="G23" s="50">
        <v>235</v>
      </c>
      <c r="H23" s="50">
        <v>223</v>
      </c>
      <c r="I23" s="50">
        <v>186</v>
      </c>
      <c r="J23" s="50">
        <v>230</v>
      </c>
      <c r="K23" s="30">
        <f>SUM(G23:J23)</f>
        <v>874</v>
      </c>
      <c r="L23" s="30">
        <f>COUNTIF(G23:J23, "&gt;0" )</f>
        <v>4</v>
      </c>
      <c r="M23" s="30">
        <f>IF(L23=0,0,K23/L23)</f>
        <v>218.5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141" s="1" customFormat="1" ht="13.95" customHeight="1" x14ac:dyDescent="0.25">
      <c r="A24" s="24">
        <v>12</v>
      </c>
      <c r="B24" s="1" t="s">
        <v>154</v>
      </c>
      <c r="C24" s="22" t="s">
        <v>153</v>
      </c>
      <c r="E24" s="64" t="s">
        <v>889</v>
      </c>
      <c r="F24" s="64" t="s">
        <v>243</v>
      </c>
      <c r="G24" s="24">
        <v>181</v>
      </c>
      <c r="H24" s="24">
        <v>203</v>
      </c>
      <c r="I24" s="24">
        <v>279</v>
      </c>
      <c r="J24" s="24">
        <v>199</v>
      </c>
      <c r="K24" s="19">
        <f>SUM(G24:J24)</f>
        <v>862</v>
      </c>
      <c r="L24" s="19">
        <f>COUNTIF(G24:J24, "&gt;0" )</f>
        <v>4</v>
      </c>
      <c r="M24" s="19">
        <f>IF(L24=0,0,K24/L24)</f>
        <v>215.5</v>
      </c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141" s="1" customFormat="1" ht="13.95" customHeight="1" x14ac:dyDescent="0.25">
      <c r="A25" s="24">
        <v>13</v>
      </c>
      <c r="B25" s="1" t="s">
        <v>297</v>
      </c>
      <c r="C25" s="22" t="s">
        <v>296</v>
      </c>
      <c r="E25" s="1" t="s">
        <v>893</v>
      </c>
      <c r="F25" s="1" t="s">
        <v>243</v>
      </c>
      <c r="G25" s="50">
        <v>204</v>
      </c>
      <c r="H25" s="50">
        <v>246</v>
      </c>
      <c r="I25" s="50">
        <v>189</v>
      </c>
      <c r="J25" s="50">
        <v>215</v>
      </c>
      <c r="K25" s="30">
        <f>SUM(G25:J25)</f>
        <v>854</v>
      </c>
      <c r="L25" s="30">
        <f>COUNTIF(G25:J25, "&gt;0" )</f>
        <v>4</v>
      </c>
      <c r="M25" s="30">
        <f>IF(L25=0,0,K25/L25)</f>
        <v>213.5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141" s="1" customFormat="1" ht="13.95" customHeight="1" x14ac:dyDescent="0.25">
      <c r="A26" s="24">
        <v>14</v>
      </c>
      <c r="B26" s="1" t="s">
        <v>235</v>
      </c>
      <c r="C26" s="22" t="s">
        <v>234</v>
      </c>
      <c r="E26" s="1" t="s">
        <v>899</v>
      </c>
      <c r="F26" s="1" t="s">
        <v>243</v>
      </c>
      <c r="G26" s="50">
        <v>235</v>
      </c>
      <c r="H26" s="50">
        <v>215</v>
      </c>
      <c r="I26" s="50">
        <v>197</v>
      </c>
      <c r="J26" s="50">
        <v>204</v>
      </c>
      <c r="K26" s="30">
        <f>SUM(G26:J26)</f>
        <v>851</v>
      </c>
      <c r="L26" s="30">
        <f>COUNTIF(G26:J26, "&gt;0" )</f>
        <v>4</v>
      </c>
      <c r="M26" s="30">
        <f>IF(L26=0,0,K26/L26)</f>
        <v>212.75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141" s="1" customFormat="1" ht="13.95" customHeight="1" x14ac:dyDescent="0.25">
      <c r="A27" s="24">
        <v>15</v>
      </c>
      <c r="B27" s="1" t="s">
        <v>291</v>
      </c>
      <c r="C27" s="22" t="s">
        <v>290</v>
      </c>
      <c r="E27" s="1" t="s">
        <v>893</v>
      </c>
      <c r="F27" s="1" t="s">
        <v>243</v>
      </c>
      <c r="G27" s="50">
        <v>204</v>
      </c>
      <c r="H27" s="50">
        <v>193</v>
      </c>
      <c r="I27" s="50">
        <v>217</v>
      </c>
      <c r="J27" s="50">
        <v>233</v>
      </c>
      <c r="K27" s="30">
        <f>SUM(G27:J27)</f>
        <v>847</v>
      </c>
      <c r="L27" s="30">
        <f>COUNTIF(G27:J27, "&gt;0" )</f>
        <v>4</v>
      </c>
      <c r="M27" s="30">
        <f>IF(L27=0,0,K27/L27)</f>
        <v>211.75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141" s="1" customFormat="1" ht="13.95" customHeight="1" x14ac:dyDescent="0.25">
      <c r="A28" s="24">
        <v>16</v>
      </c>
      <c r="B28" s="1" t="s">
        <v>29</v>
      </c>
      <c r="C28" s="22" t="s">
        <v>28</v>
      </c>
      <c r="E28" s="1" t="s">
        <v>884</v>
      </c>
      <c r="F28" s="1" t="s">
        <v>243</v>
      </c>
      <c r="G28" s="50">
        <v>189</v>
      </c>
      <c r="H28" s="50">
        <v>232</v>
      </c>
      <c r="I28" s="50">
        <v>226</v>
      </c>
      <c r="J28" s="50">
        <v>195</v>
      </c>
      <c r="K28" s="30">
        <f>SUM(G28:J28)</f>
        <v>842</v>
      </c>
      <c r="L28" s="30">
        <f>COUNTIF(G28:J28, "&gt;0" )</f>
        <v>4</v>
      </c>
      <c r="M28" s="30">
        <f>IF(L28=0,0,K28/L28)</f>
        <v>210.5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141" s="1" customFormat="1" ht="13.95" customHeight="1" x14ac:dyDescent="0.25">
      <c r="A29" s="24">
        <v>17</v>
      </c>
      <c r="B29" s="1" t="s">
        <v>69</v>
      </c>
      <c r="C29" s="22" t="s">
        <v>68</v>
      </c>
      <c r="E29" s="1" t="s">
        <v>886</v>
      </c>
      <c r="F29" s="1" t="s">
        <v>243</v>
      </c>
      <c r="G29" s="50">
        <v>228</v>
      </c>
      <c r="H29" s="50">
        <v>187</v>
      </c>
      <c r="I29" s="50">
        <v>212</v>
      </c>
      <c r="J29" s="50">
        <v>213</v>
      </c>
      <c r="K29" s="30">
        <f>SUM(G29:J29)</f>
        <v>840</v>
      </c>
      <c r="L29" s="30">
        <f>COUNTIF(G29:J29, "&gt;0" )</f>
        <v>4</v>
      </c>
      <c r="M29" s="30">
        <f>IF(L29=0,0,K29/L29)</f>
        <v>210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95" customHeight="1" x14ac:dyDescent="0.25">
      <c r="A30" s="24">
        <v>18</v>
      </c>
      <c r="B30" s="1" t="s">
        <v>347</v>
      </c>
      <c r="C30" s="22" t="s">
        <v>346</v>
      </c>
      <c r="E30" s="64" t="s">
        <v>895</v>
      </c>
      <c r="F30" s="64" t="s">
        <v>243</v>
      </c>
      <c r="G30" s="24">
        <v>194</v>
      </c>
      <c r="H30" s="24">
        <v>223</v>
      </c>
      <c r="I30" s="24">
        <v>196</v>
      </c>
      <c r="J30" s="24">
        <v>226</v>
      </c>
      <c r="K30" s="19">
        <f>SUM(G30:J30)</f>
        <v>839</v>
      </c>
      <c r="L30" s="19">
        <f>COUNTIF(G30:J30, "&gt;0" )</f>
        <v>4</v>
      </c>
      <c r="M30" s="19">
        <f>IF(L30=0,0,K30/L30)</f>
        <v>209.75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95" customHeight="1" x14ac:dyDescent="0.25">
      <c r="A31" s="24">
        <v>19</v>
      </c>
      <c r="B31" s="1" t="s">
        <v>211</v>
      </c>
      <c r="C31" s="22" t="s">
        <v>210</v>
      </c>
      <c r="E31" s="1" t="s">
        <v>907</v>
      </c>
      <c r="F31" s="1" t="s">
        <v>243</v>
      </c>
      <c r="G31" s="50">
        <v>256</v>
      </c>
      <c r="H31" s="50">
        <v>163</v>
      </c>
      <c r="I31" s="50">
        <v>226</v>
      </c>
      <c r="J31" s="50">
        <v>185</v>
      </c>
      <c r="K31" s="30">
        <f>SUM(G31:J31)</f>
        <v>830</v>
      </c>
      <c r="L31" s="30">
        <f>COUNTIF(G31:J31, "&gt;0" )</f>
        <v>4</v>
      </c>
      <c r="M31" s="30">
        <f>IF(L31=0,0,K31/L31)</f>
        <v>207.5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5" customHeight="1" x14ac:dyDescent="0.25">
      <c r="A32" s="24">
        <v>20</v>
      </c>
      <c r="B32" s="1" t="s">
        <v>394</v>
      </c>
      <c r="C32" s="22" t="s">
        <v>393</v>
      </c>
      <c r="E32" s="64" t="s">
        <v>908</v>
      </c>
      <c r="F32" s="64" t="s">
        <v>243</v>
      </c>
      <c r="G32" s="24">
        <v>217</v>
      </c>
      <c r="H32" s="24">
        <v>276</v>
      </c>
      <c r="I32" s="24">
        <v>167</v>
      </c>
      <c r="J32" s="24">
        <v>165</v>
      </c>
      <c r="K32" s="19">
        <f>SUM(G32:J32)</f>
        <v>825</v>
      </c>
      <c r="L32" s="19">
        <f>COUNTIF(G32:J32, "&gt;0" )</f>
        <v>4</v>
      </c>
      <c r="M32" s="19">
        <f>IF(L32=0,0,K32/L32)</f>
        <v>206.25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>
        <v>21</v>
      </c>
      <c r="B33" s="1" t="s">
        <v>40</v>
      </c>
      <c r="C33" s="22" t="s">
        <v>39</v>
      </c>
      <c r="E33" s="1" t="s">
        <v>902</v>
      </c>
      <c r="F33" s="1" t="s">
        <v>243</v>
      </c>
      <c r="G33" s="50">
        <v>165</v>
      </c>
      <c r="H33" s="50">
        <v>203</v>
      </c>
      <c r="I33" s="50">
        <v>190</v>
      </c>
      <c r="J33" s="50">
        <v>264</v>
      </c>
      <c r="K33" s="30">
        <f>SUM(G33:J33)</f>
        <v>822</v>
      </c>
      <c r="L33" s="30">
        <f>COUNTIF(G33:J33, "&gt;0" )</f>
        <v>4</v>
      </c>
      <c r="M33" s="30">
        <f>IF(L33=0,0,K33/L33)</f>
        <v>205.5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>
        <v>22</v>
      </c>
      <c r="B34" s="1" t="s">
        <v>380</v>
      </c>
      <c r="C34" s="22" t="s">
        <v>379</v>
      </c>
      <c r="E34" s="1" t="s">
        <v>896</v>
      </c>
      <c r="F34" s="1" t="s">
        <v>243</v>
      </c>
      <c r="G34" s="50">
        <v>210</v>
      </c>
      <c r="H34" s="50">
        <v>209</v>
      </c>
      <c r="I34" s="50">
        <v>198</v>
      </c>
      <c r="J34" s="50">
        <v>205</v>
      </c>
      <c r="K34" s="30">
        <f>SUM(G34:J34)</f>
        <v>822</v>
      </c>
      <c r="L34" s="30">
        <f>COUNTIF(G34:J34, "&gt;0" )</f>
        <v>4</v>
      </c>
      <c r="M34" s="30">
        <f>IF(L34=0,0,K34/L34)</f>
        <v>205.5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>
        <v>23</v>
      </c>
      <c r="B35" s="1" t="s">
        <v>52</v>
      </c>
      <c r="C35" s="22" t="s">
        <v>51</v>
      </c>
      <c r="E35" s="64" t="s">
        <v>884</v>
      </c>
      <c r="F35" s="64" t="s">
        <v>243</v>
      </c>
      <c r="G35" s="24">
        <v>232</v>
      </c>
      <c r="H35" s="24">
        <v>221</v>
      </c>
      <c r="I35" s="24">
        <v>209</v>
      </c>
      <c r="J35" s="24">
        <v>158</v>
      </c>
      <c r="K35" s="19">
        <f>SUM(G35:J35)</f>
        <v>820</v>
      </c>
      <c r="L35" s="19">
        <f>COUNTIF(G35:J35, "&gt;0" )</f>
        <v>4</v>
      </c>
      <c r="M35" s="19">
        <f>IF(L35=0,0,K35/L35)</f>
        <v>205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25">
      <c r="A36" s="24">
        <v>24</v>
      </c>
      <c r="B36" s="1" t="s">
        <v>207</v>
      </c>
      <c r="C36" s="22" t="s">
        <v>206</v>
      </c>
      <c r="E36" s="1" t="s">
        <v>899</v>
      </c>
      <c r="F36" s="1" t="s">
        <v>243</v>
      </c>
      <c r="G36" s="50">
        <v>224</v>
      </c>
      <c r="H36" s="50">
        <v>180</v>
      </c>
      <c r="I36" s="50">
        <v>221</v>
      </c>
      <c r="J36" s="50">
        <v>192</v>
      </c>
      <c r="K36" s="30">
        <f>SUM(G36:J36)</f>
        <v>817</v>
      </c>
      <c r="L36" s="30">
        <f>COUNTIF(G36:J36, "&gt;0" )</f>
        <v>4</v>
      </c>
      <c r="M36" s="30">
        <f>IF(L36=0,0,K36/L36)</f>
        <v>204.25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>
        <v>25</v>
      </c>
      <c r="B37" s="1" t="s">
        <v>221</v>
      </c>
      <c r="C37" s="22" t="s">
        <v>220</v>
      </c>
      <c r="E37" s="64" t="s">
        <v>907</v>
      </c>
      <c r="F37" s="64" t="s">
        <v>243</v>
      </c>
      <c r="G37" s="24">
        <v>220</v>
      </c>
      <c r="H37" s="24">
        <v>223</v>
      </c>
      <c r="I37" s="24">
        <v>175</v>
      </c>
      <c r="J37" s="24">
        <v>196</v>
      </c>
      <c r="K37" s="19">
        <f>SUM(G37:J37)</f>
        <v>814</v>
      </c>
      <c r="L37" s="19">
        <f>COUNTIF(G37:J37, "&gt;0" )</f>
        <v>4</v>
      </c>
      <c r="M37" s="19">
        <f>IF(L37=0,0,K37/L37)</f>
        <v>203.5</v>
      </c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>
        <v>26</v>
      </c>
      <c r="B38" s="1" t="s">
        <v>392</v>
      </c>
      <c r="C38" s="22" t="s">
        <v>391</v>
      </c>
      <c r="E38" s="1" t="s">
        <v>896</v>
      </c>
      <c r="F38" s="1" t="s">
        <v>243</v>
      </c>
      <c r="G38" s="50">
        <v>201</v>
      </c>
      <c r="H38" s="50">
        <v>200</v>
      </c>
      <c r="I38" s="50">
        <v>202</v>
      </c>
      <c r="J38" s="50">
        <v>210</v>
      </c>
      <c r="K38" s="30">
        <f>SUM(G38:J38)</f>
        <v>813</v>
      </c>
      <c r="L38" s="30">
        <f>COUNTIF(G38:J38, "&gt;0" )</f>
        <v>4</v>
      </c>
      <c r="M38" s="30">
        <f>IF(L38=0,0,K38/L38)</f>
        <v>203.25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>
        <v>27</v>
      </c>
      <c r="B39" s="1" t="s">
        <v>339</v>
      </c>
      <c r="C39" s="22" t="s">
        <v>338</v>
      </c>
      <c r="E39" s="64" t="s">
        <v>895</v>
      </c>
      <c r="F39" s="64" t="s">
        <v>243</v>
      </c>
      <c r="G39" s="24">
        <v>237</v>
      </c>
      <c r="H39" s="24">
        <v>206</v>
      </c>
      <c r="I39" s="24">
        <v>190</v>
      </c>
      <c r="J39" s="24">
        <v>179</v>
      </c>
      <c r="K39" s="19">
        <f>SUM(G39:J39)</f>
        <v>812</v>
      </c>
      <c r="L39" s="19">
        <f>COUNTIF(G39:J39, "&gt;0" )</f>
        <v>4</v>
      </c>
      <c r="M39" s="19">
        <f>IF(L39=0,0,K39/L39)</f>
        <v>203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>
        <v>28</v>
      </c>
      <c r="B40" s="1" t="s">
        <v>164</v>
      </c>
      <c r="C40" s="22" t="s">
        <v>163</v>
      </c>
      <c r="E40" s="1" t="s">
        <v>889</v>
      </c>
      <c r="F40" s="1" t="s">
        <v>243</v>
      </c>
      <c r="G40" s="50">
        <v>193</v>
      </c>
      <c r="H40" s="50">
        <v>223</v>
      </c>
      <c r="I40" s="50">
        <v>194</v>
      </c>
      <c r="J40" s="50">
        <v>200</v>
      </c>
      <c r="K40" s="30">
        <f>SUM(G40:J40)</f>
        <v>810</v>
      </c>
      <c r="L40" s="30">
        <f>COUNTIF(G40:J40, "&gt;0" )</f>
        <v>4</v>
      </c>
      <c r="M40" s="30">
        <f>IF(L40=0,0,K40/L40)</f>
        <v>202.5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>
        <v>29</v>
      </c>
      <c r="B41" s="1" t="s">
        <v>223</v>
      </c>
      <c r="C41" s="22" t="s">
        <v>222</v>
      </c>
      <c r="E41" s="1" t="s">
        <v>890</v>
      </c>
      <c r="F41" s="1" t="s">
        <v>243</v>
      </c>
      <c r="G41" s="50">
        <v>223</v>
      </c>
      <c r="H41" s="50">
        <v>180</v>
      </c>
      <c r="I41" s="50">
        <v>193</v>
      </c>
      <c r="J41" s="50">
        <v>213</v>
      </c>
      <c r="K41" s="30">
        <f>SUM(G41:J41)</f>
        <v>809</v>
      </c>
      <c r="L41" s="30">
        <f>COUNTIF(G41:J41, "&gt;0" )</f>
        <v>4</v>
      </c>
      <c r="M41" s="30">
        <f>IF(L41=0,0,K41/L41)</f>
        <v>202.25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>
        <v>30</v>
      </c>
      <c r="B42" s="1" t="s">
        <v>38</v>
      </c>
      <c r="C42" s="22" t="s">
        <v>37</v>
      </c>
      <c r="E42" s="1" t="s">
        <v>884</v>
      </c>
      <c r="F42" s="1" t="s">
        <v>243</v>
      </c>
      <c r="G42" s="50">
        <v>191</v>
      </c>
      <c r="H42" s="50">
        <v>167</v>
      </c>
      <c r="I42" s="50">
        <v>248</v>
      </c>
      <c r="J42" s="50">
        <v>202</v>
      </c>
      <c r="K42" s="30">
        <f>SUM(G42:J42)</f>
        <v>808</v>
      </c>
      <c r="L42" s="30">
        <f>COUNTIF(G42:J42, "&gt;0" )</f>
        <v>4</v>
      </c>
      <c r="M42" s="30">
        <f>IF(L42=0,0,K42/L42)</f>
        <v>202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>
        <v>31</v>
      </c>
      <c r="B43" s="1" t="s">
        <v>98</v>
      </c>
      <c r="C43" s="22" t="s">
        <v>97</v>
      </c>
      <c r="E43" s="1" t="s">
        <v>897</v>
      </c>
      <c r="F43" s="1" t="s">
        <v>243</v>
      </c>
      <c r="G43" s="50">
        <v>200</v>
      </c>
      <c r="H43" s="50">
        <v>178</v>
      </c>
      <c r="I43" s="50">
        <v>226</v>
      </c>
      <c r="J43" s="50">
        <v>203</v>
      </c>
      <c r="K43" s="30">
        <f>SUM(G43:J43)</f>
        <v>807</v>
      </c>
      <c r="L43" s="30">
        <f>COUNTIF(G43:J43, "&gt;0" )</f>
        <v>4</v>
      </c>
      <c r="M43" s="30">
        <f>IF(L43=0,0,K43/L43)</f>
        <v>201.75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>
        <v>32</v>
      </c>
      <c r="B44" s="1" t="s">
        <v>135</v>
      </c>
      <c r="C44" s="22" t="s">
        <v>134</v>
      </c>
      <c r="E44" s="1" t="s">
        <v>888</v>
      </c>
      <c r="F44" s="1" t="s">
        <v>243</v>
      </c>
      <c r="G44" s="50">
        <v>228</v>
      </c>
      <c r="H44" s="50">
        <v>184</v>
      </c>
      <c r="I44" s="50">
        <v>222</v>
      </c>
      <c r="J44" s="50">
        <v>172</v>
      </c>
      <c r="K44" s="30">
        <f>SUM(G44:J44)</f>
        <v>806</v>
      </c>
      <c r="L44" s="30">
        <f>COUNTIF(G44:J44, "&gt;0" )</f>
        <v>4</v>
      </c>
      <c r="M44" s="30">
        <f>IF(L44=0,0,K44/L44)</f>
        <v>201.5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>
        <v>33</v>
      </c>
      <c r="B45" s="1" t="s">
        <v>178</v>
      </c>
      <c r="C45" s="22" t="s">
        <v>177</v>
      </c>
      <c r="E45" s="1" t="s">
        <v>904</v>
      </c>
      <c r="F45" s="1" t="s">
        <v>243</v>
      </c>
      <c r="G45" s="50">
        <v>201</v>
      </c>
      <c r="H45" s="50">
        <v>219</v>
      </c>
      <c r="I45" s="50">
        <v>204</v>
      </c>
      <c r="J45" s="50">
        <v>182</v>
      </c>
      <c r="K45" s="30">
        <f>SUM(G45:J45)</f>
        <v>806</v>
      </c>
      <c r="L45" s="30">
        <f>COUNTIF(G45:J45, "&gt;0" )</f>
        <v>4</v>
      </c>
      <c r="M45" s="30">
        <f>IF(L45=0,0,K45/L45)</f>
        <v>201.5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>
        <v>34</v>
      </c>
      <c r="B46" s="1" t="s">
        <v>100</v>
      </c>
      <c r="C46" s="22" t="s">
        <v>99</v>
      </c>
      <c r="E46" s="64" t="s">
        <v>897</v>
      </c>
      <c r="F46" s="64" t="s">
        <v>243</v>
      </c>
      <c r="G46" s="24">
        <v>223</v>
      </c>
      <c r="H46" s="24">
        <v>190</v>
      </c>
      <c r="I46" s="24">
        <v>202</v>
      </c>
      <c r="J46" s="24">
        <v>190</v>
      </c>
      <c r="K46" s="19">
        <f>SUM(G46:J46)</f>
        <v>805</v>
      </c>
      <c r="L46" s="19">
        <f>COUNTIF(G46:J46, "&gt;0" )</f>
        <v>4</v>
      </c>
      <c r="M46" s="19">
        <f>IF(L46=0,0,K46/L46)</f>
        <v>201.25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>
        <v>35</v>
      </c>
      <c r="B47" s="1" t="s">
        <v>260</v>
      </c>
      <c r="C47" s="22" t="s">
        <v>259</v>
      </c>
      <c r="E47" s="1" t="s">
        <v>900</v>
      </c>
      <c r="F47" s="1" t="s">
        <v>243</v>
      </c>
      <c r="G47" s="50">
        <v>190</v>
      </c>
      <c r="H47" s="50">
        <v>204</v>
      </c>
      <c r="I47" s="50">
        <v>209</v>
      </c>
      <c r="J47" s="50">
        <v>200</v>
      </c>
      <c r="K47" s="30">
        <f>SUM(G47:J47)</f>
        <v>803</v>
      </c>
      <c r="L47" s="30">
        <f>COUNTIF(G47:J47, "&gt;0" )</f>
        <v>4</v>
      </c>
      <c r="M47" s="30">
        <f>IF(L47=0,0,K47/L47)</f>
        <v>200.75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>
        <v>36</v>
      </c>
      <c r="B48" s="1" t="s">
        <v>198</v>
      </c>
      <c r="C48" s="22" t="s">
        <v>197</v>
      </c>
      <c r="E48" s="1" t="s">
        <v>904</v>
      </c>
      <c r="F48" s="1" t="s">
        <v>243</v>
      </c>
      <c r="G48" s="50">
        <v>152</v>
      </c>
      <c r="H48" s="50">
        <v>237</v>
      </c>
      <c r="I48" s="50">
        <v>204</v>
      </c>
      <c r="J48" s="50">
        <v>208</v>
      </c>
      <c r="K48" s="30">
        <f>SUM(G48:J48)</f>
        <v>801</v>
      </c>
      <c r="L48" s="30">
        <f>COUNTIF(G48:J48, "&gt;0" )</f>
        <v>4</v>
      </c>
      <c r="M48" s="30">
        <f>IF(L48=0,0,K48/L48)</f>
        <v>200.25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25">
      <c r="A49" s="24">
        <v>37</v>
      </c>
      <c r="B49" s="1" t="s">
        <v>110</v>
      </c>
      <c r="C49" s="22" t="s">
        <v>109</v>
      </c>
      <c r="E49" s="1" t="s">
        <v>897</v>
      </c>
      <c r="F49" s="1" t="s">
        <v>243</v>
      </c>
      <c r="G49" s="50">
        <v>174</v>
      </c>
      <c r="H49" s="50">
        <v>229</v>
      </c>
      <c r="I49" s="50">
        <v>185</v>
      </c>
      <c r="J49" s="50">
        <v>212</v>
      </c>
      <c r="K49" s="30">
        <f>SUM(G49:J49)</f>
        <v>800</v>
      </c>
      <c r="L49" s="30">
        <f>COUNTIF(G49:J49, "&gt;0" )</f>
        <v>4</v>
      </c>
      <c r="M49" s="30">
        <f>IF(L49=0,0,K49/L49)</f>
        <v>200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>
        <v>38</v>
      </c>
      <c r="B50" s="1" t="s">
        <v>217</v>
      </c>
      <c r="C50" s="22" t="s">
        <v>216</v>
      </c>
      <c r="E50" s="1" t="s">
        <v>890</v>
      </c>
      <c r="F50" s="1" t="s">
        <v>243</v>
      </c>
      <c r="G50" s="50">
        <v>204</v>
      </c>
      <c r="H50" s="50">
        <v>193</v>
      </c>
      <c r="I50" s="50">
        <v>201</v>
      </c>
      <c r="J50" s="50">
        <v>200</v>
      </c>
      <c r="K50" s="30">
        <f>SUM(G50:J50)</f>
        <v>798</v>
      </c>
      <c r="L50" s="30">
        <f>COUNTIF(G50:J50, "&gt;0" )</f>
        <v>4</v>
      </c>
      <c r="M50" s="30">
        <f>IF(L50=0,0,K50/L50)</f>
        <v>199.5</v>
      </c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>
        <v>39</v>
      </c>
      <c r="B51" s="1" t="s">
        <v>79</v>
      </c>
      <c r="C51" s="22" t="s">
        <v>78</v>
      </c>
      <c r="E51" s="1" t="s">
        <v>886</v>
      </c>
      <c r="F51" s="1" t="s">
        <v>243</v>
      </c>
      <c r="G51" s="50">
        <v>224</v>
      </c>
      <c r="H51" s="50">
        <v>177</v>
      </c>
      <c r="I51" s="50">
        <v>190</v>
      </c>
      <c r="J51" s="50">
        <v>201</v>
      </c>
      <c r="K51" s="30">
        <f>SUM(G51:J51)</f>
        <v>792</v>
      </c>
      <c r="L51" s="30">
        <f>COUNTIF(G51:J51, "&gt;0" )</f>
        <v>4</v>
      </c>
      <c r="M51" s="30">
        <f>IF(L51=0,0,K51/L51)</f>
        <v>198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>
        <v>40</v>
      </c>
      <c r="B52" s="1" t="s">
        <v>363</v>
      </c>
      <c r="C52" s="22" t="s">
        <v>362</v>
      </c>
      <c r="E52" s="1" t="s">
        <v>895</v>
      </c>
      <c r="F52" s="1" t="s">
        <v>243</v>
      </c>
      <c r="G52" s="50">
        <v>212</v>
      </c>
      <c r="H52" s="50">
        <v>208</v>
      </c>
      <c r="I52" s="50">
        <v>209</v>
      </c>
      <c r="J52" s="50">
        <v>161</v>
      </c>
      <c r="K52" s="30">
        <f>SUM(G52:J52)</f>
        <v>790</v>
      </c>
      <c r="L52" s="30">
        <f>COUNTIF(G52:J52, "&gt;0" )</f>
        <v>4</v>
      </c>
      <c r="M52" s="30">
        <f>IF(L52=0,0,K52/L52)</f>
        <v>197.5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>
        <v>41</v>
      </c>
      <c r="B53" s="1" t="s">
        <v>147</v>
      </c>
      <c r="C53" s="22" t="s">
        <v>146</v>
      </c>
      <c r="E53" s="1" t="s">
        <v>903</v>
      </c>
      <c r="F53" s="1" t="s">
        <v>243</v>
      </c>
      <c r="G53" s="50">
        <v>197</v>
      </c>
      <c r="H53" s="50">
        <v>168</v>
      </c>
      <c r="I53" s="50">
        <v>188</v>
      </c>
      <c r="J53" s="50">
        <v>230</v>
      </c>
      <c r="K53" s="30">
        <f>SUM(G53:J53)</f>
        <v>783</v>
      </c>
      <c r="L53" s="30">
        <f>COUNTIF(G53:J53, "&gt;0" )</f>
        <v>4</v>
      </c>
      <c r="M53" s="30">
        <f>IF(L53=0,0,K53/L53)</f>
        <v>195.75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>
        <v>42</v>
      </c>
      <c r="B54" s="1" t="s">
        <v>286</v>
      </c>
      <c r="C54" s="22" t="s">
        <v>285</v>
      </c>
      <c r="E54" s="1" t="s">
        <v>900</v>
      </c>
      <c r="F54" s="1" t="s">
        <v>243</v>
      </c>
      <c r="G54" s="50">
        <v>185</v>
      </c>
      <c r="H54" s="50">
        <v>224</v>
      </c>
      <c r="I54" s="50">
        <v>147</v>
      </c>
      <c r="J54" s="50">
        <v>226</v>
      </c>
      <c r="K54" s="30">
        <f>SUM(G54:J54)</f>
        <v>782</v>
      </c>
      <c r="L54" s="30">
        <f>COUNTIF(G54:J54, "&gt;0" )</f>
        <v>4</v>
      </c>
      <c r="M54" s="30">
        <f>IF(L54=0,0,K54/L54)</f>
        <v>195.5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>
        <v>43</v>
      </c>
      <c r="B55" s="1" t="s">
        <v>229</v>
      </c>
      <c r="C55" s="22" t="s">
        <v>228</v>
      </c>
      <c r="E55" s="1" t="s">
        <v>899</v>
      </c>
      <c r="F55" s="1" t="s">
        <v>243</v>
      </c>
      <c r="G55" s="50">
        <v>231</v>
      </c>
      <c r="H55" s="50">
        <v>180</v>
      </c>
      <c r="I55" s="50">
        <v>201</v>
      </c>
      <c r="J55" s="50">
        <v>167</v>
      </c>
      <c r="K55" s="30">
        <f>SUM(G55:J55)</f>
        <v>779</v>
      </c>
      <c r="L55" s="30">
        <f>COUNTIF(G55:J55, "&gt;0" )</f>
        <v>4</v>
      </c>
      <c r="M55" s="30">
        <f>IF(L55=0,0,K55/L55)</f>
        <v>194.75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>
        <v>44</v>
      </c>
      <c r="B56" s="1" t="s">
        <v>87</v>
      </c>
      <c r="C56" s="22" t="s">
        <v>86</v>
      </c>
      <c r="E56" s="1" t="s">
        <v>886</v>
      </c>
      <c r="F56" s="1" t="s">
        <v>243</v>
      </c>
      <c r="G56" s="50">
        <v>178</v>
      </c>
      <c r="H56" s="50">
        <v>233</v>
      </c>
      <c r="I56" s="50">
        <v>206</v>
      </c>
      <c r="J56" s="50">
        <v>162</v>
      </c>
      <c r="K56" s="30">
        <f>SUM(G56:J56)</f>
        <v>779</v>
      </c>
      <c r="L56" s="30">
        <f>COUNTIF(G56:J56, "&gt;0" )</f>
        <v>4</v>
      </c>
      <c r="M56" s="30">
        <f>IF(L56=0,0,K56/L56)</f>
        <v>194.75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>
        <v>45</v>
      </c>
      <c r="B57" s="1" t="s">
        <v>370</v>
      </c>
      <c r="C57" s="22" t="s">
        <v>369</v>
      </c>
      <c r="E57" s="1" t="s">
        <v>896</v>
      </c>
      <c r="F57" s="1" t="s">
        <v>243</v>
      </c>
      <c r="G57" s="50">
        <v>193</v>
      </c>
      <c r="H57" s="50">
        <v>172</v>
      </c>
      <c r="I57" s="50">
        <v>220</v>
      </c>
      <c r="J57" s="50">
        <v>192</v>
      </c>
      <c r="K57" s="30">
        <f>SUM(G57:J57)</f>
        <v>777</v>
      </c>
      <c r="L57" s="30">
        <f>COUNTIF(G57:J57, "&gt;0" )</f>
        <v>4</v>
      </c>
      <c r="M57" s="30">
        <f>IF(L57=0,0,K57/L57)</f>
        <v>194.25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>
        <v>46</v>
      </c>
      <c r="B58" s="1" t="s">
        <v>170</v>
      </c>
      <c r="C58" s="22" t="s">
        <v>169</v>
      </c>
      <c r="E58" s="1" t="s">
        <v>904</v>
      </c>
      <c r="F58" s="1" t="s">
        <v>243</v>
      </c>
      <c r="G58" s="50">
        <v>187</v>
      </c>
      <c r="H58" s="50">
        <v>234</v>
      </c>
      <c r="I58" s="50">
        <v>184</v>
      </c>
      <c r="J58" s="50">
        <v>171</v>
      </c>
      <c r="K58" s="30">
        <f>SUM(G58:J58)</f>
        <v>776</v>
      </c>
      <c r="L58" s="30">
        <f>COUNTIF(G58:J58, "&gt;0" )</f>
        <v>4</v>
      </c>
      <c r="M58" s="30">
        <f>IF(L58=0,0,K58/L58)</f>
        <v>194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>
        <v>47</v>
      </c>
      <c r="B59" s="1" t="s">
        <v>353</v>
      </c>
      <c r="C59" s="22" t="s">
        <v>352</v>
      </c>
      <c r="E59" s="1" t="s">
        <v>901</v>
      </c>
      <c r="F59" s="1" t="s">
        <v>243</v>
      </c>
      <c r="G59" s="50">
        <v>180</v>
      </c>
      <c r="H59" s="50">
        <v>209</v>
      </c>
      <c r="I59" s="50">
        <v>189</v>
      </c>
      <c r="J59" s="50">
        <v>198</v>
      </c>
      <c r="K59" s="30">
        <f>SUM(G59:J59)</f>
        <v>776</v>
      </c>
      <c r="L59" s="30">
        <f>COUNTIF(G59:J59, "&gt;0" )</f>
        <v>4</v>
      </c>
      <c r="M59" s="30">
        <f>IF(L59=0,0,K59/L59)</f>
        <v>194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>
        <v>48</v>
      </c>
      <c r="B60" s="1" t="s">
        <v>312</v>
      </c>
      <c r="C60" s="22" t="s">
        <v>311</v>
      </c>
      <c r="E60" s="64" t="s">
        <v>894</v>
      </c>
      <c r="F60" s="64" t="s">
        <v>243</v>
      </c>
      <c r="G60" s="24">
        <v>224</v>
      </c>
      <c r="H60" s="24">
        <v>176</v>
      </c>
      <c r="I60" s="24">
        <v>159</v>
      </c>
      <c r="J60" s="24">
        <v>213</v>
      </c>
      <c r="K60" s="19">
        <f>SUM(G60:J60)</f>
        <v>772</v>
      </c>
      <c r="L60" s="19">
        <f>COUNTIF(G60:J60, "&gt;0" )</f>
        <v>4</v>
      </c>
      <c r="M60" s="19">
        <f>IF(L60=0,0,K60/L60)</f>
        <v>193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A61" s="24">
        <v>49</v>
      </c>
      <c r="B61" s="1" t="s">
        <v>196</v>
      </c>
      <c r="C61" s="22" t="s">
        <v>195</v>
      </c>
      <c r="E61" s="1" t="s">
        <v>889</v>
      </c>
      <c r="F61" s="1" t="s">
        <v>243</v>
      </c>
      <c r="G61" s="50">
        <v>204</v>
      </c>
      <c r="H61" s="50">
        <v>208</v>
      </c>
      <c r="I61" s="50">
        <v>181</v>
      </c>
      <c r="J61" s="50">
        <v>178</v>
      </c>
      <c r="K61" s="30">
        <f>SUM(G61:J61)</f>
        <v>771</v>
      </c>
      <c r="L61" s="30">
        <f>COUNTIF(G61:J61, "&gt;0" )</f>
        <v>4</v>
      </c>
      <c r="M61" s="30">
        <f>IF(L61=0,0,K61/L61)</f>
        <v>192.75</v>
      </c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5" customHeight="1" x14ac:dyDescent="0.25">
      <c r="A62" s="50">
        <v>50</v>
      </c>
      <c r="B62" s="1" t="s">
        <v>71</v>
      </c>
      <c r="C62" s="22" t="s">
        <v>70</v>
      </c>
      <c r="E62" s="1" t="s">
        <v>886</v>
      </c>
      <c r="F62" s="1" t="s">
        <v>243</v>
      </c>
      <c r="G62" s="50">
        <v>184</v>
      </c>
      <c r="H62" s="50">
        <v>210</v>
      </c>
      <c r="I62" s="50">
        <v>193</v>
      </c>
      <c r="J62" s="50">
        <v>180</v>
      </c>
      <c r="K62" s="30">
        <f>SUM(G62:J62)</f>
        <v>767</v>
      </c>
      <c r="L62" s="30">
        <f>COUNTIF(G62:J62, "&gt;0" )</f>
        <v>4</v>
      </c>
      <c r="M62" s="30">
        <f>IF(L62=0,0,K62/L62)</f>
        <v>191.75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A63" s="50">
        <v>51</v>
      </c>
      <c r="B63" s="1" t="s">
        <v>239</v>
      </c>
      <c r="C63" s="22" t="s">
        <v>238</v>
      </c>
      <c r="E63" s="1" t="s">
        <v>899</v>
      </c>
      <c r="F63" s="1" t="s">
        <v>243</v>
      </c>
      <c r="G63" s="50">
        <v>178</v>
      </c>
      <c r="H63" s="50">
        <v>202</v>
      </c>
      <c r="I63" s="50">
        <v>181</v>
      </c>
      <c r="J63" s="50">
        <v>206</v>
      </c>
      <c r="K63" s="30">
        <f>SUM(G63:J63)</f>
        <v>767</v>
      </c>
      <c r="L63" s="30">
        <f>COUNTIF(G63:J63, "&gt;0" )</f>
        <v>4</v>
      </c>
      <c r="M63" s="30">
        <f>IF(L63=0,0,K63/L63)</f>
        <v>191.75</v>
      </c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A64" s="50">
        <v>52</v>
      </c>
      <c r="B64" s="1" t="s">
        <v>58</v>
      </c>
      <c r="C64" s="22" t="s">
        <v>57</v>
      </c>
      <c r="E64" s="64" t="s">
        <v>884</v>
      </c>
      <c r="F64" s="64" t="s">
        <v>243</v>
      </c>
      <c r="G64" s="24">
        <v>0</v>
      </c>
      <c r="H64" s="24">
        <v>265</v>
      </c>
      <c r="I64" s="24">
        <v>232</v>
      </c>
      <c r="J64" s="24">
        <v>268</v>
      </c>
      <c r="K64" s="19">
        <f>SUM(G64:J64)</f>
        <v>765</v>
      </c>
      <c r="L64" s="19">
        <f>COUNTIF(G64:J64, "&gt;0" )</f>
        <v>3</v>
      </c>
      <c r="M64" s="19">
        <f>IF(L64=0,0,K64/L64)</f>
        <v>255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5" customHeight="1" x14ac:dyDescent="0.25">
      <c r="A65" s="50">
        <v>53</v>
      </c>
      <c r="B65" s="1" t="s">
        <v>143</v>
      </c>
      <c r="C65" s="22" t="s">
        <v>142</v>
      </c>
      <c r="E65" s="1" t="s">
        <v>888</v>
      </c>
      <c r="F65" s="1" t="s">
        <v>243</v>
      </c>
      <c r="G65" s="50">
        <v>137</v>
      </c>
      <c r="H65" s="50">
        <v>197</v>
      </c>
      <c r="I65" s="50">
        <v>216</v>
      </c>
      <c r="J65" s="50">
        <v>213</v>
      </c>
      <c r="K65" s="30">
        <f>SUM(G65:J65)</f>
        <v>763</v>
      </c>
      <c r="L65" s="30">
        <f>COUNTIF(G65:J65, "&gt;0" )</f>
        <v>4</v>
      </c>
      <c r="M65" s="30">
        <f>IF(L65=0,0,K65/L65)</f>
        <v>190.75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5" customHeight="1" x14ac:dyDescent="0.25">
      <c r="A66" s="50">
        <v>54</v>
      </c>
      <c r="B66" s="1" t="s">
        <v>282</v>
      </c>
      <c r="C66" s="22" t="s">
        <v>281</v>
      </c>
      <c r="E66" s="1" t="s">
        <v>892</v>
      </c>
      <c r="F66" s="1" t="s">
        <v>243</v>
      </c>
      <c r="G66" s="50">
        <v>168</v>
      </c>
      <c r="H66" s="50">
        <v>200</v>
      </c>
      <c r="I66" s="50">
        <v>189</v>
      </c>
      <c r="J66" s="50">
        <v>206</v>
      </c>
      <c r="K66" s="30">
        <f>SUM(G66:J66)</f>
        <v>763</v>
      </c>
      <c r="L66" s="30">
        <f>COUNTIF(G66:J66, "&gt;0" )</f>
        <v>4</v>
      </c>
      <c r="M66" s="30">
        <f>IF(L66=0,0,K66/L66)</f>
        <v>190.75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5" customHeight="1" x14ac:dyDescent="0.25">
      <c r="A67" s="50">
        <v>55</v>
      </c>
      <c r="B67" s="1" t="s">
        <v>141</v>
      </c>
      <c r="C67" s="22" t="s">
        <v>140</v>
      </c>
      <c r="E67" s="1" t="s">
        <v>888</v>
      </c>
      <c r="F67" s="1" t="s">
        <v>243</v>
      </c>
      <c r="G67" s="50">
        <v>162</v>
      </c>
      <c r="H67" s="50">
        <v>202</v>
      </c>
      <c r="I67" s="50">
        <v>161</v>
      </c>
      <c r="J67" s="50">
        <v>235</v>
      </c>
      <c r="K67" s="30">
        <f>SUM(G67:J67)</f>
        <v>760</v>
      </c>
      <c r="L67" s="30">
        <f>COUNTIF(G67:J67, "&gt;0" )</f>
        <v>4</v>
      </c>
      <c r="M67" s="30">
        <f>IF(L67=0,0,K67/L67)</f>
        <v>190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5" customHeight="1" x14ac:dyDescent="0.25">
      <c r="A68" s="50">
        <v>56</v>
      </c>
      <c r="B68" s="1" t="s">
        <v>209</v>
      </c>
      <c r="C68" s="22" t="s">
        <v>208</v>
      </c>
      <c r="E68" s="1" t="s">
        <v>907</v>
      </c>
      <c r="F68" s="1" t="s">
        <v>243</v>
      </c>
      <c r="G68" s="50">
        <v>138</v>
      </c>
      <c r="H68" s="50">
        <v>193</v>
      </c>
      <c r="I68" s="50">
        <v>224</v>
      </c>
      <c r="J68" s="50">
        <v>203</v>
      </c>
      <c r="K68" s="30">
        <f>SUM(G68:J68)</f>
        <v>758</v>
      </c>
      <c r="L68" s="30">
        <f>COUNTIF(G68:J68, "&gt;0" )</f>
        <v>4</v>
      </c>
      <c r="M68" s="30">
        <f>IF(L68=0,0,K68/L68)</f>
        <v>189.5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5" customHeight="1" x14ac:dyDescent="0.25">
      <c r="A69" s="50">
        <v>57</v>
      </c>
      <c r="B69" s="1" t="s">
        <v>276</v>
      </c>
      <c r="C69" s="22" t="s">
        <v>275</v>
      </c>
      <c r="E69" s="1" t="s">
        <v>900</v>
      </c>
      <c r="F69" s="1" t="s">
        <v>243</v>
      </c>
      <c r="G69" s="50">
        <v>202</v>
      </c>
      <c r="H69" s="50">
        <v>224</v>
      </c>
      <c r="I69" s="50">
        <v>144</v>
      </c>
      <c r="J69" s="50">
        <v>182</v>
      </c>
      <c r="K69" s="30">
        <f>SUM(G69:J69)</f>
        <v>752</v>
      </c>
      <c r="L69" s="30">
        <f>COUNTIF(G69:J69, "&gt;0" )</f>
        <v>4</v>
      </c>
      <c r="M69" s="30">
        <f>IF(L69=0,0,K69/L69)</f>
        <v>188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5" customHeight="1" x14ac:dyDescent="0.25">
      <c r="A70" s="50">
        <v>58</v>
      </c>
      <c r="B70" s="1" t="s">
        <v>351</v>
      </c>
      <c r="C70" s="22" t="s">
        <v>350</v>
      </c>
      <c r="E70" s="1" t="s">
        <v>901</v>
      </c>
      <c r="F70" s="1" t="s">
        <v>243</v>
      </c>
      <c r="G70" s="50">
        <v>165</v>
      </c>
      <c r="H70" s="50">
        <v>201</v>
      </c>
      <c r="I70" s="50">
        <v>186</v>
      </c>
      <c r="J70" s="50">
        <v>199</v>
      </c>
      <c r="K70" s="30">
        <f>SUM(G70:J70)</f>
        <v>751</v>
      </c>
      <c r="L70" s="30">
        <f>COUNTIF(G70:J70, "&gt;0" )</f>
        <v>4</v>
      </c>
      <c r="M70" s="30">
        <f>IF(L70=0,0,K70/L70)</f>
        <v>187.75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5" customHeight="1" x14ac:dyDescent="0.25">
      <c r="A71" s="50">
        <v>59</v>
      </c>
      <c r="B71" s="1" t="s">
        <v>266</v>
      </c>
      <c r="C71" s="22" t="s">
        <v>265</v>
      </c>
      <c r="E71" s="1" t="s">
        <v>892</v>
      </c>
      <c r="F71" s="1" t="s">
        <v>243</v>
      </c>
      <c r="G71" s="50">
        <v>189</v>
      </c>
      <c r="H71" s="50">
        <v>158</v>
      </c>
      <c r="I71" s="50">
        <v>201</v>
      </c>
      <c r="J71" s="50">
        <v>202</v>
      </c>
      <c r="K71" s="30">
        <f>SUM(G71:J71)</f>
        <v>750</v>
      </c>
      <c r="L71" s="30">
        <f>COUNTIF(G71:J71, "&gt;0" )</f>
        <v>4</v>
      </c>
      <c r="M71" s="30">
        <f>IF(L71=0,0,K71/L71)</f>
        <v>187.5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5" customHeight="1" x14ac:dyDescent="0.25">
      <c r="A72" s="50">
        <v>60</v>
      </c>
      <c r="B72" s="1" t="s">
        <v>357</v>
      </c>
      <c r="C72" s="22" t="s">
        <v>356</v>
      </c>
      <c r="E72" s="1" t="s">
        <v>901</v>
      </c>
      <c r="F72" s="1" t="s">
        <v>243</v>
      </c>
      <c r="G72" s="50">
        <v>193</v>
      </c>
      <c r="H72" s="50">
        <v>161</v>
      </c>
      <c r="I72" s="50">
        <v>190</v>
      </c>
      <c r="J72" s="50">
        <v>205</v>
      </c>
      <c r="K72" s="30">
        <f>SUM(G72:J72)</f>
        <v>749</v>
      </c>
      <c r="L72" s="30">
        <f>COUNTIF(G72:J72, "&gt;0" )</f>
        <v>4</v>
      </c>
      <c r="M72" s="30">
        <f>IF(L72=0,0,K72/L72)</f>
        <v>187.25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5" customHeight="1" x14ac:dyDescent="0.25">
      <c r="A73" s="50">
        <v>61</v>
      </c>
      <c r="B73" s="1" t="s">
        <v>139</v>
      </c>
      <c r="C73" s="22" t="s">
        <v>138</v>
      </c>
      <c r="E73" s="1" t="s">
        <v>888</v>
      </c>
      <c r="F73" s="1" t="s">
        <v>243</v>
      </c>
      <c r="G73" s="50">
        <v>176</v>
      </c>
      <c r="H73" s="50">
        <v>185</v>
      </c>
      <c r="I73" s="50">
        <v>151</v>
      </c>
      <c r="J73" s="50">
        <v>234</v>
      </c>
      <c r="K73" s="30">
        <f>SUM(G73:J73)</f>
        <v>746</v>
      </c>
      <c r="L73" s="30">
        <f>COUNTIF(G73:J73, "&gt;0" )</f>
        <v>4</v>
      </c>
      <c r="M73" s="30">
        <f>IF(L73=0,0,K73/L73)</f>
        <v>186.5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5" customHeight="1" x14ac:dyDescent="0.25">
      <c r="A74" s="50">
        <v>62</v>
      </c>
      <c r="B74" s="1" t="s">
        <v>247</v>
      </c>
      <c r="C74" s="22" t="s">
        <v>246</v>
      </c>
      <c r="E74" s="1" t="s">
        <v>891</v>
      </c>
      <c r="F74" s="1" t="s">
        <v>243</v>
      </c>
      <c r="G74" s="50">
        <v>135</v>
      </c>
      <c r="H74" s="50">
        <v>195</v>
      </c>
      <c r="I74" s="50">
        <v>157</v>
      </c>
      <c r="J74" s="50">
        <v>257</v>
      </c>
      <c r="K74" s="30">
        <f>SUM(G74:J74)</f>
        <v>744</v>
      </c>
      <c r="L74" s="30">
        <f>COUNTIF(G74:J74, "&gt;0" )</f>
        <v>4</v>
      </c>
      <c r="M74" s="30">
        <f>IF(L74=0,0,K74/L74)</f>
        <v>186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5" customHeight="1" x14ac:dyDescent="0.25">
      <c r="A75" s="50">
        <v>63</v>
      </c>
      <c r="B75" s="1" t="s">
        <v>92</v>
      </c>
      <c r="C75" s="22" t="s">
        <v>91</v>
      </c>
      <c r="E75" s="1" t="s">
        <v>897</v>
      </c>
      <c r="F75" s="1" t="s">
        <v>243</v>
      </c>
      <c r="G75" s="50">
        <v>193</v>
      </c>
      <c r="H75" s="50">
        <v>225</v>
      </c>
      <c r="I75" s="50">
        <v>176</v>
      </c>
      <c r="J75" s="50">
        <v>147</v>
      </c>
      <c r="K75" s="30">
        <f>SUM(G75:J75)</f>
        <v>741</v>
      </c>
      <c r="L75" s="30">
        <f>COUNTIF(G75:J75, "&gt;0" )</f>
        <v>4</v>
      </c>
      <c r="M75" s="30">
        <f>IF(L75=0,0,K75/L75)</f>
        <v>185.25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5" customHeight="1" x14ac:dyDescent="0.25">
      <c r="A76" s="50">
        <v>64</v>
      </c>
      <c r="B76" s="1" t="s">
        <v>264</v>
      </c>
      <c r="C76" s="22" t="s">
        <v>263</v>
      </c>
      <c r="E76" s="1" t="s">
        <v>892</v>
      </c>
      <c r="F76" s="1" t="s">
        <v>243</v>
      </c>
      <c r="G76" s="50">
        <v>157</v>
      </c>
      <c r="H76" s="50">
        <v>201</v>
      </c>
      <c r="I76" s="50">
        <v>188</v>
      </c>
      <c r="J76" s="50">
        <v>193</v>
      </c>
      <c r="K76" s="30">
        <f>SUM(G76:J76)</f>
        <v>739</v>
      </c>
      <c r="L76" s="30">
        <f>COUNTIF(G76:J76, "&gt;0" )</f>
        <v>4</v>
      </c>
      <c r="M76" s="30">
        <f>IF(L76=0,0,K76/L76)</f>
        <v>184.75</v>
      </c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5" customHeight="1" x14ac:dyDescent="0.25">
      <c r="A77" s="50">
        <v>65</v>
      </c>
      <c r="B77" s="1" t="s">
        <v>48</v>
      </c>
      <c r="C77" s="22" t="s">
        <v>47</v>
      </c>
      <c r="E77" s="64" t="s">
        <v>902</v>
      </c>
      <c r="F77" s="64" t="s">
        <v>243</v>
      </c>
      <c r="G77" s="24">
        <v>161</v>
      </c>
      <c r="H77" s="24">
        <v>206</v>
      </c>
      <c r="I77" s="24">
        <v>168</v>
      </c>
      <c r="J77" s="24">
        <v>202</v>
      </c>
      <c r="K77" s="19">
        <f>SUM(G77:J77)</f>
        <v>737</v>
      </c>
      <c r="L77" s="19">
        <f>COUNTIF(G77:J77, "&gt;0" )</f>
        <v>4</v>
      </c>
      <c r="M77" s="19">
        <f>IF(L77=0,0,K77/L77)</f>
        <v>184.25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5" customHeight="1" x14ac:dyDescent="0.25">
      <c r="A78" s="50">
        <v>66</v>
      </c>
      <c r="B78" s="1" t="s">
        <v>284</v>
      </c>
      <c r="C78" s="22" t="s">
        <v>283</v>
      </c>
      <c r="E78" s="1" t="s">
        <v>900</v>
      </c>
      <c r="F78" s="1" t="s">
        <v>243</v>
      </c>
      <c r="G78" s="50">
        <v>231</v>
      </c>
      <c r="H78" s="50">
        <v>164</v>
      </c>
      <c r="I78" s="50">
        <v>154</v>
      </c>
      <c r="J78" s="50">
        <v>178</v>
      </c>
      <c r="K78" s="30">
        <f>SUM(G78:J78)</f>
        <v>727</v>
      </c>
      <c r="L78" s="30">
        <f>COUNTIF(G78:J78, "&gt;0" )</f>
        <v>4</v>
      </c>
      <c r="M78" s="30">
        <f>IF(L78=0,0,K78/L78)</f>
        <v>181.75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5" customHeight="1" x14ac:dyDescent="0.25">
      <c r="A79" s="50">
        <v>67</v>
      </c>
      <c r="B79" s="1" t="s">
        <v>34</v>
      </c>
      <c r="C79" s="22" t="s">
        <v>33</v>
      </c>
      <c r="E79" s="1" t="s">
        <v>902</v>
      </c>
      <c r="F79" s="1" t="s">
        <v>243</v>
      </c>
      <c r="G79" s="50">
        <v>145</v>
      </c>
      <c r="H79" s="50">
        <v>222</v>
      </c>
      <c r="I79" s="50">
        <v>182</v>
      </c>
      <c r="J79" s="50">
        <v>176</v>
      </c>
      <c r="K79" s="30">
        <f>SUM(G79:J79)</f>
        <v>725</v>
      </c>
      <c r="L79" s="30">
        <f>COUNTIF(G79:J79, "&gt;0" )</f>
        <v>4</v>
      </c>
      <c r="M79" s="30">
        <f>IF(L79=0,0,K79/L79)</f>
        <v>181.25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5" customHeight="1" x14ac:dyDescent="0.25">
      <c r="A80" s="50">
        <v>68</v>
      </c>
      <c r="B80" s="1" t="s">
        <v>245</v>
      </c>
      <c r="C80" s="22" t="s">
        <v>244</v>
      </c>
      <c r="E80" s="1" t="s">
        <v>891</v>
      </c>
      <c r="F80" s="1" t="s">
        <v>243</v>
      </c>
      <c r="G80" s="50">
        <v>171</v>
      </c>
      <c r="H80" s="50">
        <v>167</v>
      </c>
      <c r="I80" s="50">
        <v>191</v>
      </c>
      <c r="J80" s="50">
        <v>192</v>
      </c>
      <c r="K80" s="30">
        <f>SUM(G80:J80)</f>
        <v>721</v>
      </c>
      <c r="L80" s="30">
        <f>COUNTIF(G80:J80, "&gt;0" )</f>
        <v>4</v>
      </c>
      <c r="M80" s="30">
        <f>IF(L80=0,0,K80/L80)</f>
        <v>180.25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5" customHeight="1" x14ac:dyDescent="0.25">
      <c r="A81" s="50">
        <v>69</v>
      </c>
      <c r="B81" s="1" t="s">
        <v>337</v>
      </c>
      <c r="C81" s="22" t="s">
        <v>336</v>
      </c>
      <c r="E81" s="1" t="s">
        <v>901</v>
      </c>
      <c r="F81" s="1" t="s">
        <v>243</v>
      </c>
      <c r="G81" s="50">
        <v>200</v>
      </c>
      <c r="H81" s="50">
        <v>169</v>
      </c>
      <c r="I81" s="50">
        <v>189</v>
      </c>
      <c r="J81" s="50">
        <v>159</v>
      </c>
      <c r="K81" s="30">
        <f>SUM(G81:J81)</f>
        <v>717</v>
      </c>
      <c r="L81" s="30">
        <f>COUNTIF(G81:J81, "&gt;0" )</f>
        <v>4</v>
      </c>
      <c r="M81" s="30">
        <f>IF(L81=0,0,K81/L81)</f>
        <v>179.25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5" customHeight="1" x14ac:dyDescent="0.25">
      <c r="A82" s="50">
        <v>70</v>
      </c>
      <c r="B82" s="1" t="s">
        <v>190</v>
      </c>
      <c r="C82" s="22" t="s">
        <v>189</v>
      </c>
      <c r="E82" s="1" t="s">
        <v>905</v>
      </c>
      <c r="F82" s="1" t="s">
        <v>243</v>
      </c>
      <c r="G82" s="50">
        <v>133</v>
      </c>
      <c r="H82" s="50">
        <v>128</v>
      </c>
      <c r="I82" s="50">
        <v>233</v>
      </c>
      <c r="J82" s="50">
        <v>213</v>
      </c>
      <c r="K82" s="30">
        <f>SUM(G82:J82)</f>
        <v>707</v>
      </c>
      <c r="L82" s="30">
        <f>COUNTIF(G82:J82, "&gt;0" )</f>
        <v>4</v>
      </c>
      <c r="M82" s="30">
        <f>IF(L82=0,0,K82/L82)</f>
        <v>176.75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5" customHeight="1" x14ac:dyDescent="0.25">
      <c r="A83" s="50">
        <v>71</v>
      </c>
      <c r="B83" s="1" t="s">
        <v>44</v>
      </c>
      <c r="C83" s="22" t="s">
        <v>43</v>
      </c>
      <c r="E83" s="1" t="s">
        <v>884</v>
      </c>
      <c r="F83" s="1" t="s">
        <v>243</v>
      </c>
      <c r="G83" s="50">
        <v>155</v>
      </c>
      <c r="H83" s="50">
        <v>176</v>
      </c>
      <c r="I83" s="50">
        <v>199</v>
      </c>
      <c r="J83" s="50">
        <v>161</v>
      </c>
      <c r="K83" s="30">
        <f>SUM(G83:J83)</f>
        <v>691</v>
      </c>
      <c r="L83" s="30">
        <f>COUNTIF(G83:J83, "&gt;0" )</f>
        <v>4</v>
      </c>
      <c r="M83" s="30">
        <f>IF(L83=0,0,K83/L83)</f>
        <v>172.75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5" customHeight="1" x14ac:dyDescent="0.25">
      <c r="A84" s="50">
        <v>72</v>
      </c>
      <c r="B84" s="1" t="s">
        <v>203</v>
      </c>
      <c r="C84" s="22" t="s">
        <v>202</v>
      </c>
      <c r="E84" s="1" t="s">
        <v>907</v>
      </c>
      <c r="F84" s="1" t="s">
        <v>243</v>
      </c>
      <c r="G84" s="50">
        <v>132</v>
      </c>
      <c r="H84" s="50">
        <v>195</v>
      </c>
      <c r="I84" s="50">
        <v>192</v>
      </c>
      <c r="J84" s="50">
        <v>169</v>
      </c>
      <c r="K84" s="30">
        <f>SUM(G84:J84)</f>
        <v>688</v>
      </c>
      <c r="L84" s="30">
        <f>COUNTIF(G84:J84, "&gt;0" )</f>
        <v>4</v>
      </c>
      <c r="M84" s="30">
        <f>IF(L84=0,0,K84/L84)</f>
        <v>172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5" customHeight="1" x14ac:dyDescent="0.25">
      <c r="A85" s="50">
        <v>73</v>
      </c>
      <c r="B85" s="1" t="s">
        <v>168</v>
      </c>
      <c r="C85" s="22" t="s">
        <v>167</v>
      </c>
      <c r="E85" s="64" t="s">
        <v>905</v>
      </c>
      <c r="F85" s="64" t="s">
        <v>243</v>
      </c>
      <c r="G85" s="24">
        <v>148</v>
      </c>
      <c r="H85" s="24">
        <v>153</v>
      </c>
      <c r="I85" s="24">
        <v>139</v>
      </c>
      <c r="J85" s="24">
        <v>235</v>
      </c>
      <c r="K85" s="19">
        <f>SUM(G85:J85)</f>
        <v>675</v>
      </c>
      <c r="L85" s="19">
        <f>COUNTIF(G85:J85, "&gt;0" )</f>
        <v>4</v>
      </c>
      <c r="M85" s="19">
        <f>IF(L85=0,0,K85/L85)</f>
        <v>168.75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5" customHeight="1" x14ac:dyDescent="0.25">
      <c r="A86" s="50">
        <v>74</v>
      </c>
      <c r="B86" s="1" t="s">
        <v>158</v>
      </c>
      <c r="C86" s="22" t="s">
        <v>157</v>
      </c>
      <c r="E86" s="1" t="s">
        <v>905</v>
      </c>
      <c r="F86" s="1" t="s">
        <v>243</v>
      </c>
      <c r="G86" s="50">
        <v>165</v>
      </c>
      <c r="H86" s="50">
        <v>141</v>
      </c>
      <c r="I86" s="50">
        <v>126</v>
      </c>
      <c r="J86" s="50">
        <v>222</v>
      </c>
      <c r="K86" s="30">
        <f>SUM(G86:J86)</f>
        <v>654</v>
      </c>
      <c r="L86" s="30">
        <f>COUNTIF(G86:J86, "&gt;0" )</f>
        <v>4</v>
      </c>
      <c r="M86" s="30">
        <f>IF(L86=0,0,K86/L86)</f>
        <v>163.5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5" customHeight="1" x14ac:dyDescent="0.25">
      <c r="A87" s="50">
        <v>75</v>
      </c>
      <c r="B87" s="1" t="s">
        <v>149</v>
      </c>
      <c r="C87" s="22" t="s">
        <v>148</v>
      </c>
      <c r="E87" s="1" t="s">
        <v>903</v>
      </c>
      <c r="F87" s="1" t="s">
        <v>243</v>
      </c>
      <c r="G87" s="50">
        <v>141</v>
      </c>
      <c r="H87" s="50">
        <v>173</v>
      </c>
      <c r="I87" s="50">
        <v>178</v>
      </c>
      <c r="J87" s="50">
        <v>157</v>
      </c>
      <c r="K87" s="30">
        <f>SUM(G87:J87)</f>
        <v>649</v>
      </c>
      <c r="L87" s="30">
        <f>COUNTIF(G87:J87, "&gt;0" )</f>
        <v>4</v>
      </c>
      <c r="M87" s="30">
        <f>IF(L87=0,0,K87/L87)</f>
        <v>162.25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5" customHeight="1" x14ac:dyDescent="0.25">
      <c r="A88" s="50">
        <v>76</v>
      </c>
      <c r="B88" s="1" t="s">
        <v>251</v>
      </c>
      <c r="C88" s="22" t="s">
        <v>250</v>
      </c>
      <c r="E88" s="1" t="s">
        <v>891</v>
      </c>
      <c r="F88" s="1" t="s">
        <v>243</v>
      </c>
      <c r="G88" s="50">
        <v>168</v>
      </c>
      <c r="H88" s="50">
        <v>177</v>
      </c>
      <c r="I88" s="50">
        <v>147</v>
      </c>
      <c r="J88" s="50">
        <v>155</v>
      </c>
      <c r="K88" s="30">
        <f>SUM(G88:J88)</f>
        <v>647</v>
      </c>
      <c r="L88" s="30">
        <f>COUNTIF(G88:J88, "&gt;0" )</f>
        <v>4</v>
      </c>
      <c r="M88" s="30">
        <f>IF(L88=0,0,K88/L88)</f>
        <v>161.75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5" customHeight="1" x14ac:dyDescent="0.25">
      <c r="A89" s="50">
        <v>77</v>
      </c>
      <c r="B89" s="1" t="s">
        <v>184</v>
      </c>
      <c r="C89" s="22" t="s">
        <v>183</v>
      </c>
      <c r="E89" s="1" t="s">
        <v>905</v>
      </c>
      <c r="F89" s="1" t="s">
        <v>243</v>
      </c>
      <c r="G89" s="50">
        <v>126</v>
      </c>
      <c r="H89" s="50">
        <v>165</v>
      </c>
      <c r="I89" s="50">
        <v>184</v>
      </c>
      <c r="J89" s="50">
        <v>169</v>
      </c>
      <c r="K89" s="30">
        <f>SUM(G89:J89)</f>
        <v>644</v>
      </c>
      <c r="L89" s="30">
        <f>COUNTIF(G89:J89, "&gt;0" )</f>
        <v>4</v>
      </c>
      <c r="M89" s="30">
        <f>IF(L89=0,0,K89/L89)</f>
        <v>161</v>
      </c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5" customHeight="1" x14ac:dyDescent="0.25">
      <c r="A90" s="50">
        <v>78</v>
      </c>
      <c r="B90" s="1" t="s">
        <v>388</v>
      </c>
      <c r="C90" s="22" t="s">
        <v>387</v>
      </c>
      <c r="E90" s="1" t="s">
        <v>896</v>
      </c>
      <c r="F90" s="1" t="s">
        <v>243</v>
      </c>
      <c r="G90" s="50">
        <v>226</v>
      </c>
      <c r="H90" s="50">
        <v>154</v>
      </c>
      <c r="I90" s="50">
        <v>0</v>
      </c>
      <c r="J90" s="50">
        <v>259</v>
      </c>
      <c r="K90" s="30">
        <f>SUM(G90:J90)</f>
        <v>639</v>
      </c>
      <c r="L90" s="30">
        <f>COUNTIF(G90:J90, "&gt;0" )</f>
        <v>3</v>
      </c>
      <c r="M90" s="30">
        <f>IF(L90=0,0,K90/L90)</f>
        <v>213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5" customHeight="1" x14ac:dyDescent="0.25">
      <c r="A91" s="50">
        <v>79</v>
      </c>
      <c r="B91" s="1" t="s">
        <v>108</v>
      </c>
      <c r="C91" s="22" t="s">
        <v>107</v>
      </c>
      <c r="E91" s="1" t="s">
        <v>887</v>
      </c>
      <c r="F91" s="1" t="s">
        <v>243</v>
      </c>
      <c r="G91" s="50">
        <v>0</v>
      </c>
      <c r="H91" s="50">
        <v>187</v>
      </c>
      <c r="I91" s="50">
        <v>230</v>
      </c>
      <c r="J91" s="50">
        <v>213</v>
      </c>
      <c r="K91" s="30">
        <f>SUM(G91:J91)</f>
        <v>630</v>
      </c>
      <c r="L91" s="30">
        <f>COUNTIF(G91:J91, "&gt;0" )</f>
        <v>3</v>
      </c>
      <c r="M91" s="30">
        <f>IF(L91=0,0,K91/L91)</f>
        <v>210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5" customHeight="1" x14ac:dyDescent="0.25">
      <c r="A92" s="50">
        <v>80</v>
      </c>
      <c r="B92" s="1" t="s">
        <v>186</v>
      </c>
      <c r="C92" s="22" t="s">
        <v>185</v>
      </c>
      <c r="E92" s="1" t="s">
        <v>905</v>
      </c>
      <c r="F92" s="1" t="s">
        <v>243</v>
      </c>
      <c r="G92" s="50">
        <v>127</v>
      </c>
      <c r="H92" s="50">
        <v>138</v>
      </c>
      <c r="I92" s="50">
        <v>169</v>
      </c>
      <c r="J92" s="50">
        <v>175</v>
      </c>
      <c r="K92" s="30">
        <f>SUM(G92:J92)</f>
        <v>609</v>
      </c>
      <c r="L92" s="30">
        <f>COUNTIF(G92:J92, "&gt;0" )</f>
        <v>4</v>
      </c>
      <c r="M92" s="30">
        <f>IF(L92=0,0,K92/L92)</f>
        <v>152.25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5" customHeight="1" x14ac:dyDescent="0.25">
      <c r="A93" s="50">
        <v>81</v>
      </c>
      <c r="B93" s="1" t="s">
        <v>341</v>
      </c>
      <c r="C93" s="22" t="s">
        <v>340</v>
      </c>
      <c r="E93" s="1" t="s">
        <v>895</v>
      </c>
      <c r="F93" s="1" t="s">
        <v>243</v>
      </c>
      <c r="G93" s="50">
        <v>0</v>
      </c>
      <c r="H93" s="50">
        <v>196</v>
      </c>
      <c r="I93" s="50">
        <v>188</v>
      </c>
      <c r="J93" s="50">
        <v>191</v>
      </c>
      <c r="K93" s="30">
        <f>SUM(G93:J93)</f>
        <v>575</v>
      </c>
      <c r="L93" s="30">
        <f>COUNTIF(G93:J93, "&gt;0" )</f>
        <v>3</v>
      </c>
      <c r="M93" s="30">
        <f>IF(L93=0,0,K93/L93)</f>
        <v>191.66666666666666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5" customHeight="1" x14ac:dyDescent="0.25">
      <c r="A94" s="50">
        <v>82</v>
      </c>
      <c r="B94" s="1" t="s">
        <v>402</v>
      </c>
      <c r="C94" s="22" t="s">
        <v>401</v>
      </c>
      <c r="E94" s="1" t="s">
        <v>908</v>
      </c>
      <c r="F94" s="1" t="s">
        <v>243</v>
      </c>
      <c r="G94" s="50">
        <v>226</v>
      </c>
      <c r="H94" s="50">
        <v>169</v>
      </c>
      <c r="I94" s="50">
        <v>0</v>
      </c>
      <c r="J94" s="50">
        <v>176</v>
      </c>
      <c r="K94" s="30">
        <f>SUM(G94:J94)</f>
        <v>571</v>
      </c>
      <c r="L94" s="30">
        <f>COUNTIF(G94:J94, "&gt;0" )</f>
        <v>3</v>
      </c>
      <c r="M94" s="30">
        <f>IF(L94=0,0,K94/L94)</f>
        <v>190.33333333333334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5" customHeight="1" x14ac:dyDescent="0.25">
      <c r="A95" s="50">
        <v>83</v>
      </c>
      <c r="B95" s="1" t="s">
        <v>310</v>
      </c>
      <c r="C95" s="22" t="s">
        <v>309</v>
      </c>
      <c r="E95" s="1" t="s">
        <v>894</v>
      </c>
      <c r="F95" s="1" t="s">
        <v>243</v>
      </c>
      <c r="G95" s="50">
        <v>0</v>
      </c>
      <c r="H95" s="50">
        <v>190</v>
      </c>
      <c r="I95" s="50">
        <v>202</v>
      </c>
      <c r="J95" s="50">
        <v>168</v>
      </c>
      <c r="K95" s="30">
        <f>SUM(G95:J95)</f>
        <v>560</v>
      </c>
      <c r="L95" s="30">
        <f>COUNTIF(G95:J95, "&gt;0" )</f>
        <v>3</v>
      </c>
      <c r="M95" s="30">
        <f>IF(L95=0,0,K95/L95)</f>
        <v>186.66666666666666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5" customHeight="1" x14ac:dyDescent="0.25">
      <c r="A96" s="50">
        <v>84</v>
      </c>
      <c r="B96" s="1" t="s">
        <v>42</v>
      </c>
      <c r="C96" s="22" t="s">
        <v>41</v>
      </c>
      <c r="E96" s="64" t="s">
        <v>902</v>
      </c>
      <c r="F96" s="64" t="s">
        <v>243</v>
      </c>
      <c r="G96" s="24">
        <v>225</v>
      </c>
      <c r="H96" s="24">
        <v>192</v>
      </c>
      <c r="I96" s="24">
        <v>137</v>
      </c>
      <c r="J96" s="24">
        <v>0</v>
      </c>
      <c r="K96" s="19">
        <f>SUM(G96:J96)</f>
        <v>554</v>
      </c>
      <c r="L96" s="19">
        <f>COUNTIF(G96:J96, "&gt;0" )</f>
        <v>3</v>
      </c>
      <c r="M96" s="19">
        <f>IF(L96=0,0,K96/L96)</f>
        <v>184.66666666666666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5" customHeight="1" x14ac:dyDescent="0.25">
      <c r="A97" s="50">
        <v>85</v>
      </c>
      <c r="B97" s="1" t="s">
        <v>249</v>
      </c>
      <c r="C97" s="22" t="s">
        <v>248</v>
      </c>
      <c r="E97" s="1" t="s">
        <v>891</v>
      </c>
      <c r="F97" s="1" t="s">
        <v>243</v>
      </c>
      <c r="G97" s="50">
        <v>158</v>
      </c>
      <c r="H97" s="50">
        <v>104</v>
      </c>
      <c r="I97" s="50">
        <v>143</v>
      </c>
      <c r="J97" s="50">
        <v>139</v>
      </c>
      <c r="K97" s="30">
        <f>SUM(G97:J97)</f>
        <v>544</v>
      </c>
      <c r="L97" s="30">
        <f>COUNTIF(G97:J97, "&gt;0" )</f>
        <v>4</v>
      </c>
      <c r="M97" s="30">
        <f>IF(L97=0,0,K97/L97)</f>
        <v>136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5" customHeight="1" x14ac:dyDescent="0.25">
      <c r="A98" s="50">
        <v>86</v>
      </c>
      <c r="B98" s="1" t="s">
        <v>398</v>
      </c>
      <c r="C98" s="22" t="s">
        <v>397</v>
      </c>
      <c r="E98" s="64" t="s">
        <v>908</v>
      </c>
      <c r="F98" s="64" t="s">
        <v>243</v>
      </c>
      <c r="G98" s="24">
        <v>173</v>
      </c>
      <c r="H98" s="24">
        <v>0</v>
      </c>
      <c r="I98" s="24">
        <v>189</v>
      </c>
      <c r="J98" s="24">
        <v>178</v>
      </c>
      <c r="K98" s="19">
        <f>SUM(G98:J98)</f>
        <v>540</v>
      </c>
      <c r="L98" s="19">
        <f>COUNTIF(G98:J98, "&gt;0" )</f>
        <v>3</v>
      </c>
      <c r="M98" s="19">
        <f>IF(L98=0,0,K98/L98)</f>
        <v>180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5" customHeight="1" x14ac:dyDescent="0.25">
      <c r="A99" s="50">
        <v>87</v>
      </c>
      <c r="B99" s="1" t="s">
        <v>90</v>
      </c>
      <c r="C99" s="22" t="s">
        <v>89</v>
      </c>
      <c r="E99" s="64" t="s">
        <v>887</v>
      </c>
      <c r="F99" s="64" t="s">
        <v>243</v>
      </c>
      <c r="G99" s="24">
        <v>0</v>
      </c>
      <c r="H99" s="24">
        <v>181</v>
      </c>
      <c r="I99" s="24">
        <v>189</v>
      </c>
      <c r="J99" s="24">
        <v>169</v>
      </c>
      <c r="K99" s="19">
        <f>SUM(G99:J99)</f>
        <v>539</v>
      </c>
      <c r="L99" s="19">
        <f>COUNTIF(G99:J99, "&gt;0" )</f>
        <v>3</v>
      </c>
      <c r="M99" s="19">
        <f>IF(L99=0,0,K99/L99)</f>
        <v>179.66666666666666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5" customHeight="1" x14ac:dyDescent="0.25">
      <c r="A100" s="50">
        <v>88</v>
      </c>
      <c r="B100" s="1" t="s">
        <v>301</v>
      </c>
      <c r="C100" s="22" t="s">
        <v>300</v>
      </c>
      <c r="E100" s="1" t="s">
        <v>893</v>
      </c>
      <c r="F100" s="1" t="s">
        <v>243</v>
      </c>
      <c r="G100" s="50">
        <v>175</v>
      </c>
      <c r="H100" s="50">
        <v>189</v>
      </c>
      <c r="I100" s="50">
        <v>169</v>
      </c>
      <c r="J100" s="50">
        <v>0</v>
      </c>
      <c r="K100" s="30">
        <f>SUM(G100:J100)</f>
        <v>533</v>
      </c>
      <c r="L100" s="30">
        <f>COUNTIF(G100:J100, "&gt;0" )</f>
        <v>3</v>
      </c>
      <c r="M100" s="30">
        <f>IF(L100=0,0,K100/L100)</f>
        <v>177.66666666666666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5" customHeight="1" x14ac:dyDescent="0.25">
      <c r="A101" s="50">
        <v>89</v>
      </c>
      <c r="B101" s="1" t="s">
        <v>386</v>
      </c>
      <c r="C101" s="22" t="s">
        <v>385</v>
      </c>
      <c r="E101" s="1" t="s">
        <v>908</v>
      </c>
      <c r="F101" s="1" t="s">
        <v>243</v>
      </c>
      <c r="G101" s="50">
        <v>0</v>
      </c>
      <c r="H101" s="50">
        <v>173</v>
      </c>
      <c r="I101" s="50">
        <v>203</v>
      </c>
      <c r="J101" s="50">
        <v>156</v>
      </c>
      <c r="K101" s="30">
        <f>SUM(G101:J101)</f>
        <v>532</v>
      </c>
      <c r="L101" s="30">
        <f>COUNTIF(G101:J101, "&gt;0" )</f>
        <v>3</v>
      </c>
      <c r="M101" s="30">
        <f>IF(L101=0,0,K101/L101)</f>
        <v>177.33333333333334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5" customHeight="1" x14ac:dyDescent="0.25">
      <c r="A102" s="50">
        <v>90</v>
      </c>
      <c r="B102" s="1" t="s">
        <v>133</v>
      </c>
      <c r="C102" s="22" t="s">
        <v>132</v>
      </c>
      <c r="E102" s="1" t="s">
        <v>903</v>
      </c>
      <c r="F102" s="1" t="s">
        <v>243</v>
      </c>
      <c r="G102" s="50">
        <v>137</v>
      </c>
      <c r="H102" s="50">
        <v>161</v>
      </c>
      <c r="I102" s="50">
        <v>121</v>
      </c>
      <c r="J102" s="50">
        <v>98</v>
      </c>
      <c r="K102" s="30">
        <f>SUM(G102:J102)</f>
        <v>517</v>
      </c>
      <c r="L102" s="30">
        <f>COUNTIF(G102:J102, "&gt;0" )</f>
        <v>4</v>
      </c>
      <c r="M102" s="30">
        <f>IF(L102=0,0,K102/L102)</f>
        <v>129.25</v>
      </c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5" customHeight="1" x14ac:dyDescent="0.25">
      <c r="A103" s="50">
        <v>91</v>
      </c>
      <c r="B103" s="1" t="s">
        <v>50</v>
      </c>
      <c r="C103" s="22" t="s">
        <v>49</v>
      </c>
      <c r="E103" s="1" t="s">
        <v>902</v>
      </c>
      <c r="F103" s="1" t="s">
        <v>243</v>
      </c>
      <c r="G103" s="50">
        <v>0</v>
      </c>
      <c r="H103" s="50">
        <v>200</v>
      </c>
      <c r="I103" s="50">
        <v>150</v>
      </c>
      <c r="J103" s="50">
        <v>156</v>
      </c>
      <c r="K103" s="30">
        <f>SUM(G103:J103)</f>
        <v>506</v>
      </c>
      <c r="L103" s="30">
        <f>COUNTIF(G103:J103, "&gt;0" )</f>
        <v>3</v>
      </c>
      <c r="M103" s="30">
        <f>IF(L103=0,0,K103/L103)</f>
        <v>168.66666666666666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5" customHeight="1" x14ac:dyDescent="0.25">
      <c r="A104" s="50">
        <v>92</v>
      </c>
      <c r="B104" s="1" t="s">
        <v>289</v>
      </c>
      <c r="C104" s="22" t="s">
        <v>288</v>
      </c>
      <c r="E104" s="1" t="s">
        <v>893</v>
      </c>
      <c r="F104" s="1" t="s">
        <v>243</v>
      </c>
      <c r="G104" s="50">
        <v>177</v>
      </c>
      <c r="H104" s="50">
        <v>169</v>
      </c>
      <c r="I104" s="50">
        <v>0</v>
      </c>
      <c r="J104" s="50">
        <v>159</v>
      </c>
      <c r="K104" s="30">
        <f>SUM(G104:J104)</f>
        <v>505</v>
      </c>
      <c r="L104" s="30">
        <f>COUNTIF(G104:J104, "&gt;0" )</f>
        <v>3</v>
      </c>
      <c r="M104" s="30">
        <f>IF(L104=0,0,K104/L104)</f>
        <v>168.33333333333334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5" customHeight="1" x14ac:dyDescent="0.25">
      <c r="A105" s="50">
        <v>93</v>
      </c>
      <c r="B105" s="1" t="s">
        <v>272</v>
      </c>
      <c r="C105" s="22" t="s">
        <v>271</v>
      </c>
      <c r="E105" s="1" t="s">
        <v>892</v>
      </c>
      <c r="F105" s="1" t="s">
        <v>243</v>
      </c>
      <c r="G105" s="50">
        <v>148</v>
      </c>
      <c r="H105" s="50">
        <v>174</v>
      </c>
      <c r="I105" s="50">
        <v>175</v>
      </c>
      <c r="J105" s="50">
        <v>0</v>
      </c>
      <c r="K105" s="30">
        <f>SUM(G105:J105)</f>
        <v>497</v>
      </c>
      <c r="L105" s="30">
        <f>COUNTIF(G105:J105, "&gt;0" )</f>
        <v>3</v>
      </c>
      <c r="M105" s="30">
        <f>IF(L105=0,0,K105/L105)</f>
        <v>165.66666666666666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5" customHeight="1" x14ac:dyDescent="0.25">
      <c r="A106" s="50">
        <v>94</v>
      </c>
      <c r="B106" s="1" t="s">
        <v>314</v>
      </c>
      <c r="C106" s="22" t="s">
        <v>313</v>
      </c>
      <c r="E106" s="1" t="s">
        <v>894</v>
      </c>
      <c r="F106" s="1" t="s">
        <v>243</v>
      </c>
      <c r="G106" s="50">
        <v>168</v>
      </c>
      <c r="H106" s="50">
        <v>0</v>
      </c>
      <c r="I106" s="50">
        <v>193</v>
      </c>
      <c r="J106" s="50">
        <v>135</v>
      </c>
      <c r="K106" s="30">
        <f>SUM(G106:J106)</f>
        <v>496</v>
      </c>
      <c r="L106" s="30">
        <f>COUNTIF(G106:J106, "&gt;0" )</f>
        <v>3</v>
      </c>
      <c r="M106" s="30">
        <f>IF(L106=0,0,K106/L106)</f>
        <v>165.33333333333334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5" customHeight="1" x14ac:dyDescent="0.25">
      <c r="A107" s="50">
        <v>95</v>
      </c>
      <c r="B107" s="1" t="s">
        <v>316</v>
      </c>
      <c r="C107" s="22" t="s">
        <v>315</v>
      </c>
      <c r="E107" s="1" t="s">
        <v>894</v>
      </c>
      <c r="F107" s="1" t="s">
        <v>243</v>
      </c>
      <c r="G107" s="50">
        <v>196</v>
      </c>
      <c r="H107" s="50">
        <v>179</v>
      </c>
      <c r="I107" s="50">
        <v>121</v>
      </c>
      <c r="J107" s="50">
        <v>0</v>
      </c>
      <c r="K107" s="30">
        <f>SUM(G107:J107)</f>
        <v>496</v>
      </c>
      <c r="L107" s="30">
        <f>COUNTIF(G107:J107, "&gt;0" )</f>
        <v>3</v>
      </c>
      <c r="M107" s="30">
        <f>IF(L107=0,0,K107/L107)</f>
        <v>165.33333333333334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5" customHeight="1" x14ac:dyDescent="0.25">
      <c r="A108" s="50">
        <v>96</v>
      </c>
      <c r="B108" s="1" t="s">
        <v>270</v>
      </c>
      <c r="C108" s="22" t="s">
        <v>269</v>
      </c>
      <c r="E108" s="1" t="s">
        <v>900</v>
      </c>
      <c r="F108" s="1" t="s">
        <v>243</v>
      </c>
      <c r="G108" s="50">
        <v>172</v>
      </c>
      <c r="H108" s="50">
        <v>177</v>
      </c>
      <c r="I108" s="50">
        <v>0</v>
      </c>
      <c r="J108" s="50">
        <v>141</v>
      </c>
      <c r="K108" s="30">
        <f>SUM(G108:J108)</f>
        <v>490</v>
      </c>
      <c r="L108" s="30">
        <f>COUNTIF(G108:J108, "&gt;0" )</f>
        <v>3</v>
      </c>
      <c r="M108" s="30">
        <f>IF(L108=0,0,K108/L108)</f>
        <v>163.33333333333334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5" customHeight="1" x14ac:dyDescent="0.25">
      <c r="A109" s="50">
        <v>97</v>
      </c>
      <c r="B109" s="1" t="s">
        <v>320</v>
      </c>
      <c r="C109" s="22" t="s">
        <v>319</v>
      </c>
      <c r="E109" s="64" t="s">
        <v>894</v>
      </c>
      <c r="F109" s="64" t="s">
        <v>243</v>
      </c>
      <c r="G109" s="24">
        <v>170</v>
      </c>
      <c r="H109" s="24">
        <v>160</v>
      </c>
      <c r="I109" s="24">
        <v>0</v>
      </c>
      <c r="J109" s="24">
        <v>147</v>
      </c>
      <c r="K109" s="19">
        <f>SUM(G109:J109)</f>
        <v>477</v>
      </c>
      <c r="L109" s="19">
        <f>COUNTIF(G109:J109, "&gt;0" )</f>
        <v>3</v>
      </c>
      <c r="M109" s="19">
        <f>IF(L109=0,0,K109/L109)</f>
        <v>159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5" customHeight="1" x14ac:dyDescent="0.25">
      <c r="A110" s="50">
        <v>98</v>
      </c>
      <c r="B110" s="1" t="s">
        <v>355</v>
      </c>
      <c r="C110" s="22" t="s">
        <v>354</v>
      </c>
      <c r="E110" s="1" t="s">
        <v>895</v>
      </c>
      <c r="F110" s="1" t="s">
        <v>243</v>
      </c>
      <c r="G110" s="50">
        <v>0</v>
      </c>
      <c r="H110" s="50">
        <v>0</v>
      </c>
      <c r="I110" s="50">
        <v>220</v>
      </c>
      <c r="J110" s="50">
        <v>232</v>
      </c>
      <c r="K110" s="30">
        <f>SUM(G110:J110)</f>
        <v>452</v>
      </c>
      <c r="L110" s="30">
        <f>COUNTIF(G110:J110, "&gt;0" )</f>
        <v>2</v>
      </c>
      <c r="M110" s="30">
        <f>IF(L110=0,0,K110/L110)</f>
        <v>226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5" customHeight="1" x14ac:dyDescent="0.25">
      <c r="A111" s="50">
        <v>99</v>
      </c>
      <c r="B111" s="1" t="s">
        <v>180</v>
      </c>
      <c r="C111" s="22" t="s">
        <v>179</v>
      </c>
      <c r="E111" s="64" t="s">
        <v>889</v>
      </c>
      <c r="F111" s="64" t="s">
        <v>243</v>
      </c>
      <c r="G111" s="24">
        <v>0</v>
      </c>
      <c r="H111" s="24">
        <v>0</v>
      </c>
      <c r="I111" s="24">
        <v>239</v>
      </c>
      <c r="J111" s="24">
        <v>183</v>
      </c>
      <c r="K111" s="19">
        <f>SUM(G111:J111)</f>
        <v>422</v>
      </c>
      <c r="L111" s="19">
        <f>COUNTIF(G111:J111, "&gt;0" )</f>
        <v>2</v>
      </c>
      <c r="M111" s="19">
        <f>IF(L111=0,0,K111/L111)</f>
        <v>211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5" customHeight="1" x14ac:dyDescent="0.25">
      <c r="A112" s="50">
        <v>100</v>
      </c>
      <c r="B112" s="1" t="s">
        <v>333</v>
      </c>
      <c r="C112" s="22" t="s">
        <v>332</v>
      </c>
      <c r="E112" s="64" t="s">
        <v>901</v>
      </c>
      <c r="F112" s="64" t="s">
        <v>243</v>
      </c>
      <c r="G112" s="24">
        <v>0</v>
      </c>
      <c r="H112" s="24">
        <v>178</v>
      </c>
      <c r="I112" s="24">
        <v>0</v>
      </c>
      <c r="J112" s="24">
        <v>223</v>
      </c>
      <c r="K112" s="19">
        <f>SUM(G112:J112)</f>
        <v>401</v>
      </c>
      <c r="L112" s="19">
        <f>COUNTIF(G112:J112, "&gt;0" )</f>
        <v>2</v>
      </c>
      <c r="M112" s="19">
        <f>IF(L112=0,0,K112/L112)</f>
        <v>200.5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5" customHeight="1" x14ac:dyDescent="0.25">
      <c r="A113" s="50">
        <v>101</v>
      </c>
      <c r="B113" s="1" t="s">
        <v>137</v>
      </c>
      <c r="C113" s="22" t="s">
        <v>136</v>
      </c>
      <c r="E113" s="1" t="s">
        <v>888</v>
      </c>
      <c r="F113" s="1" t="s">
        <v>243</v>
      </c>
      <c r="G113" s="50">
        <v>0</v>
      </c>
      <c r="H113" s="50">
        <v>0</v>
      </c>
      <c r="I113" s="50">
        <v>189</v>
      </c>
      <c r="J113" s="50">
        <v>204</v>
      </c>
      <c r="K113" s="30">
        <f>SUM(G113:J113)</f>
        <v>393</v>
      </c>
      <c r="L113" s="30">
        <f>COUNTIF(G113:J113, "&gt;0" )</f>
        <v>2</v>
      </c>
      <c r="M113" s="30">
        <f>IF(L113=0,0,K113/L113)</f>
        <v>196.5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5" customHeight="1" x14ac:dyDescent="0.25">
      <c r="A114" s="50">
        <v>102</v>
      </c>
      <c r="B114" s="1" t="s">
        <v>293</v>
      </c>
      <c r="C114" s="22" t="s">
        <v>292</v>
      </c>
      <c r="E114" s="1" t="s">
        <v>893</v>
      </c>
      <c r="F114" s="1" t="s">
        <v>243</v>
      </c>
      <c r="G114" s="50">
        <v>0</v>
      </c>
      <c r="H114" s="50">
        <v>0</v>
      </c>
      <c r="I114" s="50">
        <v>211</v>
      </c>
      <c r="J114" s="50">
        <v>161</v>
      </c>
      <c r="K114" s="30">
        <f>SUM(G114:J114)</f>
        <v>372</v>
      </c>
      <c r="L114" s="30">
        <f>COUNTIF(G114:J114, "&gt;0" )</f>
        <v>2</v>
      </c>
      <c r="M114" s="30">
        <f>IF(L114=0,0,K114/L114)</f>
        <v>186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5" customHeight="1" x14ac:dyDescent="0.25">
      <c r="A115" s="50">
        <v>103</v>
      </c>
      <c r="B115" s="1" t="s">
        <v>162</v>
      </c>
      <c r="C115" s="22" t="s">
        <v>161</v>
      </c>
      <c r="E115" s="1" t="s">
        <v>889</v>
      </c>
      <c r="F115" s="1" t="s">
        <v>243</v>
      </c>
      <c r="G115" s="50">
        <v>162</v>
      </c>
      <c r="H115" s="50">
        <v>189</v>
      </c>
      <c r="I115" s="50">
        <v>0</v>
      </c>
      <c r="J115" s="50">
        <v>0</v>
      </c>
      <c r="K115" s="30">
        <f>SUM(G115:J115)</f>
        <v>351</v>
      </c>
      <c r="L115" s="30">
        <f>COUNTIF(G115:J115, "&gt;0" )</f>
        <v>2</v>
      </c>
      <c r="M115" s="30">
        <f>IF(L115=0,0,K115/L115)</f>
        <v>175.5</v>
      </c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5" customHeight="1" x14ac:dyDescent="0.25">
      <c r="A116" s="50">
        <v>104</v>
      </c>
      <c r="B116" s="1" t="s">
        <v>122</v>
      </c>
      <c r="C116" s="22" t="s">
        <v>121</v>
      </c>
      <c r="E116" s="64" t="s">
        <v>897</v>
      </c>
      <c r="F116" s="64" t="s">
        <v>243</v>
      </c>
      <c r="G116" s="24">
        <v>0</v>
      </c>
      <c r="H116" s="24">
        <v>0</v>
      </c>
      <c r="I116" s="24">
        <v>204</v>
      </c>
      <c r="J116" s="24">
        <v>147</v>
      </c>
      <c r="K116" s="19">
        <f>SUM(G116:J116)</f>
        <v>351</v>
      </c>
      <c r="L116" s="19">
        <f>COUNTIF(G116:J116, "&gt;0" )</f>
        <v>2</v>
      </c>
      <c r="M116" s="19">
        <f>IF(L116=0,0,K116/L116)</f>
        <v>175.5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5" customHeight="1" x14ac:dyDescent="0.25">
      <c r="A117" s="50">
        <v>105</v>
      </c>
      <c r="B117" s="1" t="s">
        <v>331</v>
      </c>
      <c r="C117" s="22" t="s">
        <v>330</v>
      </c>
      <c r="E117" s="1" t="s">
        <v>895</v>
      </c>
      <c r="F117" s="1" t="s">
        <v>243</v>
      </c>
      <c r="G117" s="50">
        <v>173</v>
      </c>
      <c r="H117" s="50">
        <v>175</v>
      </c>
      <c r="I117" s="50">
        <v>0</v>
      </c>
      <c r="J117" s="50">
        <v>0</v>
      </c>
      <c r="K117" s="30">
        <f>SUM(G117:J117)</f>
        <v>348</v>
      </c>
      <c r="L117" s="30">
        <f>COUNTIF(G117:J117, "&gt;0" )</f>
        <v>2</v>
      </c>
      <c r="M117" s="30">
        <f>IF(L117=0,0,K117/L117)</f>
        <v>174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5" customHeight="1" x14ac:dyDescent="0.25">
      <c r="A118" s="50">
        <v>106</v>
      </c>
      <c r="B118" s="1" t="s">
        <v>255</v>
      </c>
      <c r="C118" s="22" t="s">
        <v>254</v>
      </c>
      <c r="E118" s="1" t="s">
        <v>891</v>
      </c>
      <c r="F118" s="1" t="s">
        <v>243</v>
      </c>
      <c r="G118" s="50">
        <v>124</v>
      </c>
      <c r="H118" s="50">
        <v>89</v>
      </c>
      <c r="I118" s="50">
        <v>0</v>
      </c>
      <c r="J118" s="50">
        <v>128</v>
      </c>
      <c r="K118" s="30">
        <f>SUM(G118:J118)</f>
        <v>341</v>
      </c>
      <c r="L118" s="30">
        <f>COUNTIF(G118:J118, "&gt;0" )</f>
        <v>3</v>
      </c>
      <c r="M118" s="30">
        <f>IF(L118=0,0,K118/L118)</f>
        <v>113.66666666666667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5" customHeight="1" x14ac:dyDescent="0.25">
      <c r="A119" s="50">
        <v>107</v>
      </c>
      <c r="B119" s="1" t="s">
        <v>188</v>
      </c>
      <c r="C119" s="22" t="s">
        <v>187</v>
      </c>
      <c r="E119" s="1" t="s">
        <v>904</v>
      </c>
      <c r="F119" s="1" t="s">
        <v>243</v>
      </c>
      <c r="G119" s="50">
        <v>0</v>
      </c>
      <c r="H119" s="50">
        <v>160</v>
      </c>
      <c r="I119" s="50">
        <v>174</v>
      </c>
      <c r="J119" s="50">
        <v>0</v>
      </c>
      <c r="K119" s="30">
        <f>SUM(G119:J119)</f>
        <v>334</v>
      </c>
      <c r="L119" s="30">
        <f>COUNTIF(G119:J119, "&gt;0" )</f>
        <v>2</v>
      </c>
      <c r="M119" s="30">
        <f>IF(L119=0,0,K119/L119)</f>
        <v>167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5" customHeight="1" x14ac:dyDescent="0.25">
      <c r="A120" s="50">
        <v>108</v>
      </c>
      <c r="B120" s="1" t="s">
        <v>156</v>
      </c>
      <c r="C120" s="22" t="s">
        <v>155</v>
      </c>
      <c r="E120" s="64" t="s">
        <v>904</v>
      </c>
      <c r="F120" s="64" t="s">
        <v>243</v>
      </c>
      <c r="G120" s="24">
        <v>147</v>
      </c>
      <c r="H120" s="24">
        <v>0</v>
      </c>
      <c r="I120" s="24">
        <v>0</v>
      </c>
      <c r="J120" s="24">
        <v>182</v>
      </c>
      <c r="K120" s="19">
        <f>SUM(G120:J120)</f>
        <v>329</v>
      </c>
      <c r="L120" s="19">
        <f>COUNTIF(G120:J120, "&gt;0" )</f>
        <v>2</v>
      </c>
      <c r="M120" s="19">
        <f>IF(L120=0,0,K120/L120)</f>
        <v>164.5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5" customHeight="1" x14ac:dyDescent="0.25">
      <c r="A121" s="50">
        <v>109</v>
      </c>
      <c r="B121" s="1" t="s">
        <v>396</v>
      </c>
      <c r="C121" s="22" t="s">
        <v>395</v>
      </c>
      <c r="E121" s="64" t="s">
        <v>896</v>
      </c>
      <c r="F121" s="64" t="s">
        <v>243</v>
      </c>
      <c r="G121" s="24">
        <v>161</v>
      </c>
      <c r="H121" s="24">
        <v>168</v>
      </c>
      <c r="I121" s="24">
        <v>0</v>
      </c>
      <c r="J121" s="24">
        <v>0</v>
      </c>
      <c r="K121" s="19">
        <f>SUM(G121:J121)</f>
        <v>329</v>
      </c>
      <c r="L121" s="19">
        <f>COUNTIF(G121:J121, "&gt;0" )</f>
        <v>2</v>
      </c>
      <c r="M121" s="19">
        <f>IF(L121=0,0,K121/L121)</f>
        <v>164.5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5" customHeight="1" x14ac:dyDescent="0.25">
      <c r="A122" s="50">
        <v>110</v>
      </c>
      <c r="B122" s="1" t="s">
        <v>326</v>
      </c>
      <c r="C122" s="22" t="s">
        <v>325</v>
      </c>
      <c r="E122" s="1" t="s">
        <v>894</v>
      </c>
      <c r="F122" s="1" t="s">
        <v>243</v>
      </c>
      <c r="G122" s="50">
        <v>171</v>
      </c>
      <c r="H122" s="50">
        <v>0</v>
      </c>
      <c r="I122" s="50">
        <v>0</v>
      </c>
      <c r="J122" s="50">
        <v>157</v>
      </c>
      <c r="K122" s="30">
        <f>SUM(G122:J122)</f>
        <v>328</v>
      </c>
      <c r="L122" s="30">
        <f>COUNTIF(G122:J122, "&gt;0" )</f>
        <v>2</v>
      </c>
      <c r="M122" s="30">
        <f>IF(L122=0,0,K122/L122)</f>
        <v>164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5" customHeight="1" x14ac:dyDescent="0.25">
      <c r="A123" s="50">
        <v>111</v>
      </c>
      <c r="B123" s="1" t="s">
        <v>883</v>
      </c>
      <c r="C123" s="22"/>
      <c r="E123" s="1" t="s">
        <v>695</v>
      </c>
      <c r="F123" s="1" t="s">
        <v>243</v>
      </c>
      <c r="G123" s="50">
        <v>187</v>
      </c>
      <c r="H123" s="50">
        <v>140</v>
      </c>
      <c r="I123" s="50">
        <v>0</v>
      </c>
      <c r="J123" s="50">
        <v>0</v>
      </c>
      <c r="K123" s="30">
        <f>SUM(G123:J123)</f>
        <v>327</v>
      </c>
      <c r="L123" s="30">
        <f>COUNTIF(G123:J123, "&gt;0" )</f>
        <v>2</v>
      </c>
      <c r="M123" s="30">
        <f>IF(L123=0,0,K123/L123)</f>
        <v>163.5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5" customHeight="1" x14ac:dyDescent="0.25">
      <c r="A124" s="50">
        <v>112</v>
      </c>
      <c r="B124" s="1" t="s">
        <v>400</v>
      </c>
      <c r="C124" s="22" t="s">
        <v>399</v>
      </c>
      <c r="E124" s="1" t="s">
        <v>896</v>
      </c>
      <c r="F124" s="1" t="s">
        <v>243</v>
      </c>
      <c r="G124" s="50">
        <v>0</v>
      </c>
      <c r="H124" s="50">
        <v>0</v>
      </c>
      <c r="I124" s="50">
        <v>171</v>
      </c>
      <c r="J124" s="50">
        <v>156</v>
      </c>
      <c r="K124" s="30">
        <f>SUM(G124:J124)</f>
        <v>327</v>
      </c>
      <c r="L124" s="30">
        <f>COUNTIF(G124:J124, "&gt;0" )</f>
        <v>2</v>
      </c>
      <c r="M124" s="30">
        <f>IF(L124=0,0,K124/L124)</f>
        <v>163.5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5" customHeight="1" x14ac:dyDescent="0.25">
      <c r="A125" s="50">
        <v>113</v>
      </c>
      <c r="B125" s="1" t="s">
        <v>384</v>
      </c>
      <c r="C125" s="22" t="s">
        <v>383</v>
      </c>
      <c r="E125" s="1" t="s">
        <v>908</v>
      </c>
      <c r="F125" s="1" t="s">
        <v>243</v>
      </c>
      <c r="G125" s="50">
        <v>186</v>
      </c>
      <c r="H125" s="50">
        <v>138</v>
      </c>
      <c r="I125" s="50">
        <v>0</v>
      </c>
      <c r="J125" s="50">
        <v>0</v>
      </c>
      <c r="K125" s="30">
        <f>SUM(G125:J125)</f>
        <v>324</v>
      </c>
      <c r="L125" s="30">
        <f>COUNTIF(G125:J125, "&gt;0" )</f>
        <v>2</v>
      </c>
      <c r="M125" s="30">
        <f>IF(L125=0,0,K125/L125)</f>
        <v>162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5" customHeight="1" x14ac:dyDescent="0.25">
      <c r="A126" s="50">
        <v>114</v>
      </c>
      <c r="B126" s="1" t="s">
        <v>359</v>
      </c>
      <c r="C126" s="22" t="s">
        <v>358</v>
      </c>
      <c r="E126" s="1" t="s">
        <v>901</v>
      </c>
      <c r="F126" s="1" t="s">
        <v>243</v>
      </c>
      <c r="G126" s="50">
        <v>156</v>
      </c>
      <c r="H126" s="50">
        <v>0</v>
      </c>
      <c r="I126" s="50">
        <v>167</v>
      </c>
      <c r="J126" s="50">
        <v>0</v>
      </c>
      <c r="K126" s="30">
        <f>SUM(G126:J126)</f>
        <v>323</v>
      </c>
      <c r="L126" s="30">
        <f>COUNTIF(G126:J126, "&gt;0" )</f>
        <v>2</v>
      </c>
      <c r="M126" s="30">
        <f>IF(L126=0,0,K126/L126)</f>
        <v>161.5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5" customHeight="1" x14ac:dyDescent="0.25">
      <c r="A127" s="50">
        <v>115</v>
      </c>
      <c r="B127" s="1" t="s">
        <v>390</v>
      </c>
      <c r="C127" s="22" t="s">
        <v>389</v>
      </c>
      <c r="E127" s="64" t="s">
        <v>908</v>
      </c>
      <c r="F127" s="64" t="s">
        <v>243</v>
      </c>
      <c r="G127" s="24">
        <v>145</v>
      </c>
      <c r="H127" s="24">
        <v>0</v>
      </c>
      <c r="I127" s="24">
        <v>171</v>
      </c>
      <c r="J127" s="24">
        <v>0</v>
      </c>
      <c r="K127" s="19">
        <f>SUM(G127:J127)</f>
        <v>316</v>
      </c>
      <c r="L127" s="19">
        <f>COUNTIF(G127:J127, "&gt;0" )</f>
        <v>2</v>
      </c>
      <c r="M127" s="19">
        <f>IF(L127=0,0,K127/L127)</f>
        <v>158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5" customHeight="1" x14ac:dyDescent="0.25">
      <c r="A128" s="50">
        <v>116</v>
      </c>
      <c r="B128" s="1" t="s">
        <v>382</v>
      </c>
      <c r="C128" s="22" t="s">
        <v>381</v>
      </c>
      <c r="E128" s="64" t="s">
        <v>908</v>
      </c>
      <c r="F128" s="64" t="s">
        <v>243</v>
      </c>
      <c r="G128" s="24">
        <v>0</v>
      </c>
      <c r="H128" s="24">
        <v>143</v>
      </c>
      <c r="I128" s="24">
        <v>0</v>
      </c>
      <c r="J128" s="24">
        <v>172</v>
      </c>
      <c r="K128" s="19">
        <f>SUM(G128:J128)</f>
        <v>315</v>
      </c>
      <c r="L128" s="19">
        <f>COUNTIF(G128:J128, "&gt;0" )</f>
        <v>2</v>
      </c>
      <c r="M128" s="19">
        <f>IF(L128=0,0,K128/L128)</f>
        <v>157.5</v>
      </c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5" customHeight="1" x14ac:dyDescent="0.25">
      <c r="A129" s="50">
        <v>117</v>
      </c>
      <c r="B129" s="1" t="s">
        <v>241</v>
      </c>
      <c r="C129" s="22" t="s">
        <v>240</v>
      </c>
      <c r="E129" s="1" t="s">
        <v>899</v>
      </c>
      <c r="F129" s="1" t="s">
        <v>243</v>
      </c>
      <c r="G129" s="50">
        <v>0</v>
      </c>
      <c r="H129" s="50">
        <v>166</v>
      </c>
      <c r="I129" s="50">
        <v>0</v>
      </c>
      <c r="J129" s="50">
        <v>146</v>
      </c>
      <c r="K129" s="30">
        <f>SUM(G129:J129)</f>
        <v>312</v>
      </c>
      <c r="L129" s="30">
        <f>COUNTIF(G129:J129, "&gt;0" )</f>
        <v>2</v>
      </c>
      <c r="M129" s="30">
        <f>IF(L129=0,0,K129/L129)</f>
        <v>156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5" customHeight="1" x14ac:dyDescent="0.25">
      <c r="A130" s="50">
        <v>118</v>
      </c>
      <c r="B130" s="1" t="s">
        <v>227</v>
      </c>
      <c r="C130" s="22" t="s">
        <v>226</v>
      </c>
      <c r="E130" s="1" t="s">
        <v>899</v>
      </c>
      <c r="F130" s="1" t="s">
        <v>243</v>
      </c>
      <c r="G130" s="50">
        <v>163</v>
      </c>
      <c r="H130" s="50">
        <v>0</v>
      </c>
      <c r="I130" s="50">
        <v>143</v>
      </c>
      <c r="J130" s="50">
        <v>0</v>
      </c>
      <c r="K130" s="30">
        <f>SUM(G130:J130)</f>
        <v>306</v>
      </c>
      <c r="L130" s="30">
        <f>COUNTIF(G130:J130, "&gt;0" )</f>
        <v>2</v>
      </c>
      <c r="M130" s="30">
        <f>IF(L130=0,0,K130/L130)</f>
        <v>153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5" customHeight="1" x14ac:dyDescent="0.25">
      <c r="A131" s="50">
        <v>119</v>
      </c>
      <c r="B131" s="1" t="s">
        <v>322</v>
      </c>
      <c r="C131" s="22" t="s">
        <v>321</v>
      </c>
      <c r="E131" s="1" t="s">
        <v>894</v>
      </c>
      <c r="F131" s="1" t="s">
        <v>243</v>
      </c>
      <c r="G131" s="50">
        <v>0</v>
      </c>
      <c r="H131" s="50">
        <v>158</v>
      </c>
      <c r="I131" s="50">
        <v>142</v>
      </c>
      <c r="J131" s="50">
        <v>0</v>
      </c>
      <c r="K131" s="30">
        <f>SUM(G131:J131)</f>
        <v>300</v>
      </c>
      <c r="L131" s="30">
        <f>COUNTIF(G131:J131, "&gt;0" )</f>
        <v>2</v>
      </c>
      <c r="M131" s="30">
        <f>IF(L131=0,0,K131/L131)</f>
        <v>150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5" customHeight="1" x14ac:dyDescent="0.25">
      <c r="A132" s="50">
        <v>120</v>
      </c>
      <c r="B132" s="1" t="s">
        <v>151</v>
      </c>
      <c r="C132" s="22" t="s">
        <v>150</v>
      </c>
      <c r="E132" s="1" t="s">
        <v>888</v>
      </c>
      <c r="F132" s="1" t="s">
        <v>243</v>
      </c>
      <c r="G132" s="50">
        <v>158</v>
      </c>
      <c r="H132" s="50">
        <v>131</v>
      </c>
      <c r="I132" s="50">
        <v>0</v>
      </c>
      <c r="J132" s="50">
        <v>0</v>
      </c>
      <c r="K132" s="30">
        <f>SUM(G132:J132)</f>
        <v>289</v>
      </c>
      <c r="L132" s="30">
        <f>COUNTIF(G132:J132, "&gt;0" )</f>
        <v>2</v>
      </c>
      <c r="M132" s="30">
        <f>IF(L132=0,0,K132/L132)</f>
        <v>144.5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5" customHeight="1" x14ac:dyDescent="0.25">
      <c r="A133" s="50">
        <v>121</v>
      </c>
      <c r="B133" s="1" t="s">
        <v>54</v>
      </c>
      <c r="C133" s="22" t="s">
        <v>53</v>
      </c>
      <c r="E133" s="1" t="s">
        <v>902</v>
      </c>
      <c r="F133" s="1" t="s">
        <v>243</v>
      </c>
      <c r="G133" s="50">
        <v>106</v>
      </c>
      <c r="H133" s="50">
        <v>0</v>
      </c>
      <c r="I133" s="50">
        <v>0</v>
      </c>
      <c r="J133" s="50">
        <v>151</v>
      </c>
      <c r="K133" s="30">
        <f>SUM(G133:J133)</f>
        <v>257</v>
      </c>
      <c r="L133" s="30">
        <f>COUNTIF(G133:J133, "&gt;0" )</f>
        <v>2</v>
      </c>
      <c r="M133" s="30">
        <f>IF(L133=0,0,K133/L133)</f>
        <v>128.5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5" customHeight="1" x14ac:dyDescent="0.25">
      <c r="A134" s="50">
        <v>122</v>
      </c>
      <c r="B134" s="1" t="s">
        <v>83</v>
      </c>
      <c r="C134" s="22" t="s">
        <v>82</v>
      </c>
      <c r="E134" s="64" t="s">
        <v>886</v>
      </c>
      <c r="F134" s="64" t="s">
        <v>243</v>
      </c>
      <c r="G134" s="24">
        <v>0</v>
      </c>
      <c r="H134" s="24">
        <v>0</v>
      </c>
      <c r="I134" s="24">
        <v>0</v>
      </c>
      <c r="J134" s="24">
        <v>213</v>
      </c>
      <c r="K134" s="19">
        <f>SUM(G134:J134)</f>
        <v>213</v>
      </c>
      <c r="L134" s="19">
        <f>COUNTIF(G134:J134, "&gt;0" )</f>
        <v>1</v>
      </c>
      <c r="M134" s="19">
        <f>IF(L134=0,0,K134/L134)</f>
        <v>213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5" customHeight="1" x14ac:dyDescent="0.25">
      <c r="A135" s="50">
        <v>123</v>
      </c>
      <c r="B135" s="1" t="s">
        <v>46</v>
      </c>
      <c r="C135" s="22" t="s">
        <v>45</v>
      </c>
      <c r="E135" s="1" t="s">
        <v>884</v>
      </c>
      <c r="F135" s="1" t="s">
        <v>243</v>
      </c>
      <c r="G135" s="50">
        <v>197</v>
      </c>
      <c r="H135" s="50">
        <v>0</v>
      </c>
      <c r="I135" s="50">
        <v>0</v>
      </c>
      <c r="J135" s="50">
        <v>0</v>
      </c>
      <c r="K135" s="30">
        <f>SUM(G135:J135)</f>
        <v>197</v>
      </c>
      <c r="L135" s="30">
        <f>COUNTIF(G135:J135, "&gt;0" )</f>
        <v>1</v>
      </c>
      <c r="M135" s="30">
        <f>IF(L135=0,0,K135/L135)</f>
        <v>197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5" customHeight="1" x14ac:dyDescent="0.25">
      <c r="A136" s="50">
        <v>124</v>
      </c>
      <c r="B136" s="1" t="s">
        <v>112</v>
      </c>
      <c r="C136" s="22" t="s">
        <v>111</v>
      </c>
      <c r="E136" s="1" t="s">
        <v>887</v>
      </c>
      <c r="F136" s="1" t="s">
        <v>243</v>
      </c>
      <c r="G136" s="50">
        <v>187</v>
      </c>
      <c r="H136" s="50">
        <v>0</v>
      </c>
      <c r="I136" s="50">
        <v>0</v>
      </c>
      <c r="J136" s="50">
        <v>0</v>
      </c>
      <c r="K136" s="30">
        <f>SUM(G136:J136)</f>
        <v>187</v>
      </c>
      <c r="L136" s="30">
        <f>COUNTIF(G136:J136, "&gt;0" )</f>
        <v>1</v>
      </c>
      <c r="M136" s="30">
        <f>IF(L136=0,0,K136/L136)</f>
        <v>187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5" customHeight="1" x14ac:dyDescent="0.25">
      <c r="A137" s="50">
        <v>125</v>
      </c>
      <c r="B137" s="1" t="s">
        <v>378</v>
      </c>
      <c r="C137" s="22" t="s">
        <v>377</v>
      </c>
      <c r="E137" s="1" t="s">
        <v>908</v>
      </c>
      <c r="F137" s="1" t="s">
        <v>243</v>
      </c>
      <c r="G137" s="50">
        <v>0</v>
      </c>
      <c r="H137" s="50">
        <v>0</v>
      </c>
      <c r="I137" s="50">
        <v>182</v>
      </c>
      <c r="J137" s="50">
        <v>0</v>
      </c>
      <c r="K137" s="30">
        <f>SUM(G137:J137)</f>
        <v>182</v>
      </c>
      <c r="L137" s="30">
        <f>COUNTIF(G137:J137, "&gt;0" )</f>
        <v>1</v>
      </c>
      <c r="M137" s="30">
        <f>IF(L137=0,0,K137/L137)</f>
        <v>182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5" customHeight="1" x14ac:dyDescent="0.25">
      <c r="A138" s="50">
        <v>126</v>
      </c>
      <c r="B138" s="1" t="s">
        <v>130</v>
      </c>
      <c r="C138" s="22" t="s">
        <v>129</v>
      </c>
      <c r="E138" s="64" t="s">
        <v>887</v>
      </c>
      <c r="F138" s="64" t="s">
        <v>243</v>
      </c>
      <c r="G138" s="24">
        <v>179</v>
      </c>
      <c r="H138" s="24">
        <v>0</v>
      </c>
      <c r="I138" s="24">
        <v>0</v>
      </c>
      <c r="J138" s="24">
        <v>0</v>
      </c>
      <c r="K138" s="19">
        <f>SUM(G138:J138)</f>
        <v>179</v>
      </c>
      <c r="L138" s="19">
        <f>COUNTIF(G138:J138, "&gt;0" )</f>
        <v>1</v>
      </c>
      <c r="M138" s="19">
        <f>IF(L138=0,0,K138/L138)</f>
        <v>179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5" customHeight="1" x14ac:dyDescent="0.25">
      <c r="A139" s="50">
        <v>127</v>
      </c>
      <c r="B139" s="1" t="s">
        <v>75</v>
      </c>
      <c r="C139" s="22" t="s">
        <v>74</v>
      </c>
      <c r="E139" s="1" t="s">
        <v>886</v>
      </c>
      <c r="F139" s="1" t="s">
        <v>243</v>
      </c>
      <c r="G139" s="50">
        <v>0</v>
      </c>
      <c r="H139" s="50">
        <v>0</v>
      </c>
      <c r="I139" s="50">
        <v>174</v>
      </c>
      <c r="J139" s="50">
        <v>0</v>
      </c>
      <c r="K139" s="30">
        <f>SUM(G139:J139)</f>
        <v>174</v>
      </c>
      <c r="L139" s="30">
        <f>COUNTIF(G139:J139, "&gt;0" )</f>
        <v>1</v>
      </c>
      <c r="M139" s="30">
        <f>IF(L139=0,0,K139/L139)</f>
        <v>174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5" customHeight="1" x14ac:dyDescent="0.25">
      <c r="A140" s="50">
        <v>128</v>
      </c>
      <c r="B140" s="1" t="s">
        <v>374</v>
      </c>
      <c r="C140" s="22" t="s">
        <v>373</v>
      </c>
      <c r="E140" s="1" t="s">
        <v>896</v>
      </c>
      <c r="F140" s="1" t="s">
        <v>243</v>
      </c>
      <c r="G140" s="50">
        <v>0</v>
      </c>
      <c r="H140" s="50">
        <v>0</v>
      </c>
      <c r="I140" s="50">
        <v>172</v>
      </c>
      <c r="J140" s="50">
        <v>0</v>
      </c>
      <c r="K140" s="30">
        <f>SUM(G140:J140)</f>
        <v>172</v>
      </c>
      <c r="L140" s="30">
        <f>COUNTIF(G140:J140, "&gt;0" )</f>
        <v>1</v>
      </c>
      <c r="M140" s="30">
        <f>IF(L140=0,0,K140/L140)</f>
        <v>172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5" customHeight="1" x14ac:dyDescent="0.25">
      <c r="A141" s="50">
        <v>129</v>
      </c>
      <c r="B141" s="1" t="s">
        <v>262</v>
      </c>
      <c r="C141" s="22" t="s">
        <v>261</v>
      </c>
      <c r="E141" s="1" t="s">
        <v>892</v>
      </c>
      <c r="F141" s="1" t="s">
        <v>243</v>
      </c>
      <c r="G141" s="50">
        <v>0</v>
      </c>
      <c r="H141" s="50">
        <v>0</v>
      </c>
      <c r="I141" s="50">
        <v>0</v>
      </c>
      <c r="J141" s="50">
        <v>170</v>
      </c>
      <c r="K141" s="30">
        <f>SUM(G141:J141)</f>
        <v>170</v>
      </c>
      <c r="L141" s="30">
        <f>COUNTIF(G141:J141, "&gt;0" )</f>
        <v>1</v>
      </c>
      <c r="M141" s="30">
        <f>IF(L141=0,0,K141/L141)</f>
        <v>170</v>
      </c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5" customHeight="1" x14ac:dyDescent="0.25">
      <c r="A142" s="50">
        <v>130</v>
      </c>
      <c r="B142" s="1" t="s">
        <v>73</v>
      </c>
      <c r="C142" s="22" t="s">
        <v>72</v>
      </c>
      <c r="E142" s="1" t="s">
        <v>886</v>
      </c>
      <c r="F142" s="1" t="s">
        <v>243</v>
      </c>
      <c r="G142" s="50">
        <v>170</v>
      </c>
      <c r="H142" s="50">
        <v>0</v>
      </c>
      <c r="I142" s="50">
        <v>0</v>
      </c>
      <c r="J142" s="50">
        <v>0</v>
      </c>
      <c r="K142" s="30">
        <f>SUM(G142:J142)</f>
        <v>170</v>
      </c>
      <c r="L142" s="30">
        <f>COUNTIF(G142:J142, "&gt;0" )</f>
        <v>1</v>
      </c>
      <c r="M142" s="30">
        <f>IF(L142=0,0,K142/L142)</f>
        <v>170</v>
      </c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5" customHeight="1" x14ac:dyDescent="0.25">
      <c r="A143" s="50">
        <v>131</v>
      </c>
      <c r="B143" s="1" t="s">
        <v>349</v>
      </c>
      <c r="C143" s="22" t="s">
        <v>348</v>
      </c>
      <c r="E143" s="1" t="s">
        <v>895</v>
      </c>
      <c r="F143" s="1" t="s">
        <v>243</v>
      </c>
      <c r="G143" s="50">
        <v>165</v>
      </c>
      <c r="H143" s="50">
        <v>0</v>
      </c>
      <c r="I143" s="50">
        <v>0</v>
      </c>
      <c r="J143" s="50">
        <v>0</v>
      </c>
      <c r="K143" s="30">
        <f>SUM(G143:J143)</f>
        <v>165</v>
      </c>
      <c r="L143" s="30">
        <f>COUNTIF(G143:J143, "&gt;0" )</f>
        <v>1</v>
      </c>
      <c r="M143" s="30">
        <f>IF(L143=0,0,K143/L143)</f>
        <v>165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5" customHeight="1" x14ac:dyDescent="0.25">
      <c r="A144" s="50">
        <v>132</v>
      </c>
      <c r="B144" s="1" t="s">
        <v>85</v>
      </c>
      <c r="C144" s="22" t="s">
        <v>84</v>
      </c>
      <c r="E144" s="1" t="s">
        <v>886</v>
      </c>
      <c r="F144" s="1" t="s">
        <v>243</v>
      </c>
      <c r="G144" s="50">
        <v>0</v>
      </c>
      <c r="H144" s="50">
        <v>153</v>
      </c>
      <c r="I144" s="50">
        <v>0</v>
      </c>
      <c r="J144" s="50">
        <v>0</v>
      </c>
      <c r="K144" s="30">
        <f>SUM(G144:J144)</f>
        <v>153</v>
      </c>
      <c r="L144" s="30">
        <f>COUNTIF(G144:J144, "&gt;0" )</f>
        <v>1</v>
      </c>
      <c r="M144" s="30">
        <f>IF(L144=0,0,K144/L144)</f>
        <v>153</v>
      </c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5" customHeight="1" x14ac:dyDescent="0.25">
      <c r="A145" s="50">
        <v>133</v>
      </c>
      <c r="B145" s="1" t="s">
        <v>278</v>
      </c>
      <c r="C145" s="22" t="s">
        <v>277</v>
      </c>
      <c r="E145" s="1" t="s">
        <v>900</v>
      </c>
      <c r="F145" s="1" t="s">
        <v>243</v>
      </c>
      <c r="G145" s="50">
        <v>0</v>
      </c>
      <c r="H145" s="50">
        <v>0</v>
      </c>
      <c r="I145" s="50">
        <v>139</v>
      </c>
      <c r="J145" s="50">
        <v>0</v>
      </c>
      <c r="K145" s="30">
        <f>SUM(G145:J145)</f>
        <v>139</v>
      </c>
      <c r="L145" s="30">
        <f>COUNTIF(G145:J145, "&gt;0" )</f>
        <v>1</v>
      </c>
      <c r="M145" s="30">
        <f>IF(L145=0,0,K145/L145)</f>
        <v>139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5" customHeight="1" x14ac:dyDescent="0.25">
      <c r="A146" s="50">
        <v>134</v>
      </c>
      <c r="B146" s="1" t="s">
        <v>257</v>
      </c>
      <c r="C146" s="22" t="s">
        <v>256</v>
      </c>
      <c r="E146" s="1" t="s">
        <v>891</v>
      </c>
      <c r="F146" s="1" t="s">
        <v>243</v>
      </c>
      <c r="G146" s="50">
        <v>0</v>
      </c>
      <c r="H146" s="50">
        <v>0</v>
      </c>
      <c r="I146" s="50">
        <v>94</v>
      </c>
      <c r="J146" s="50">
        <v>0</v>
      </c>
      <c r="K146" s="30">
        <f>SUM(G146:J146)</f>
        <v>94</v>
      </c>
      <c r="L146" s="30">
        <f>COUNTIF(G146:J146, "&gt;0" )</f>
        <v>1</v>
      </c>
      <c r="M146" s="30">
        <f>IF(L146=0,0,K146/L146)</f>
        <v>94</v>
      </c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5" customHeight="1" x14ac:dyDescent="0.25">
      <c r="A147" s="50">
        <v>135</v>
      </c>
      <c r="B147" s="1" t="s">
        <v>205</v>
      </c>
      <c r="C147" s="22" t="s">
        <v>204</v>
      </c>
      <c r="E147" s="64" t="s">
        <v>890</v>
      </c>
      <c r="F147" s="64" t="s">
        <v>243</v>
      </c>
      <c r="G147" s="24">
        <v>0</v>
      </c>
      <c r="H147" s="24">
        <v>0</v>
      </c>
      <c r="I147" s="24">
        <v>0</v>
      </c>
      <c r="J147" s="24">
        <v>0</v>
      </c>
      <c r="K147" s="19">
        <f>SUM(G147:J147)</f>
        <v>0</v>
      </c>
      <c r="L147" s="19">
        <f>COUNTIF(G147:J147, "&gt;0" )</f>
        <v>0</v>
      </c>
      <c r="M147" s="19">
        <f>IF(L147=0,0,K147/L147)</f>
        <v>0</v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5" customHeight="1" x14ac:dyDescent="0.25">
      <c r="A148" s="50">
        <v>136</v>
      </c>
      <c r="B148" s="1" t="s">
        <v>335</v>
      </c>
      <c r="C148" s="22" t="s">
        <v>334</v>
      </c>
      <c r="E148" s="64" t="s">
        <v>901</v>
      </c>
      <c r="F148" s="64" t="s">
        <v>243</v>
      </c>
      <c r="G148" s="24">
        <v>0</v>
      </c>
      <c r="H148" s="24">
        <v>0</v>
      </c>
      <c r="I148" s="24">
        <v>0</v>
      </c>
      <c r="J148" s="24">
        <v>0</v>
      </c>
      <c r="K148" s="19">
        <f>SUM(G148:J148)</f>
        <v>0</v>
      </c>
      <c r="L148" s="19">
        <f>COUNTIF(G148:J148, "&gt;0" )</f>
        <v>0</v>
      </c>
      <c r="M148" s="19">
        <f>IF(L148=0,0,K148/L148)</f>
        <v>0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5" customHeight="1" x14ac:dyDescent="0.25">
      <c r="A149" s="50">
        <v>137</v>
      </c>
      <c r="B149" s="1" t="s">
        <v>215</v>
      </c>
      <c r="C149" s="22" t="s">
        <v>214</v>
      </c>
      <c r="E149" s="1" t="s">
        <v>890</v>
      </c>
      <c r="F149" s="1" t="s">
        <v>243</v>
      </c>
      <c r="G149" s="50">
        <v>0</v>
      </c>
      <c r="H149" s="50">
        <v>0</v>
      </c>
      <c r="I149" s="50">
        <v>0</v>
      </c>
      <c r="J149" s="50">
        <v>0</v>
      </c>
      <c r="K149" s="30">
        <f>SUM(G149:J149)</f>
        <v>0</v>
      </c>
      <c r="L149" s="30">
        <f>COUNTIF(G149:J149, "&gt;0" )</f>
        <v>0</v>
      </c>
      <c r="M149" s="30">
        <f>IF(L149=0,0,K149/L149)</f>
        <v>0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5" customHeight="1" x14ac:dyDescent="0.25">
      <c r="A150" s="50">
        <v>138</v>
      </c>
      <c r="B150" s="1" t="s">
        <v>372</v>
      </c>
      <c r="C150" s="22" t="s">
        <v>371</v>
      </c>
      <c r="E150" s="1" t="s">
        <v>896</v>
      </c>
      <c r="F150" s="1" t="s">
        <v>243</v>
      </c>
      <c r="G150" s="50">
        <v>0</v>
      </c>
      <c r="H150" s="50">
        <v>0</v>
      </c>
      <c r="I150" s="50">
        <v>0</v>
      </c>
      <c r="J150" s="50">
        <v>0</v>
      </c>
      <c r="K150" s="30">
        <f>SUM(G150:J150)</f>
        <v>0</v>
      </c>
      <c r="L150" s="30">
        <f>COUNTIF(G150:J150, "&gt;0" )</f>
        <v>0</v>
      </c>
      <c r="M150" s="30">
        <f>IF(L150=0,0,K150/L150)</f>
        <v>0</v>
      </c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5" customHeight="1" x14ac:dyDescent="0.25">
      <c r="A151" s="50">
        <v>139</v>
      </c>
      <c r="B151" s="1" t="s">
        <v>172</v>
      </c>
      <c r="C151" s="22" t="s">
        <v>171</v>
      </c>
      <c r="E151" s="1" t="s">
        <v>905</v>
      </c>
      <c r="F151" s="1" t="s">
        <v>243</v>
      </c>
      <c r="G151" s="50">
        <v>0</v>
      </c>
      <c r="H151" s="50">
        <v>0</v>
      </c>
      <c r="I151" s="50">
        <v>0</v>
      </c>
      <c r="J151" s="50">
        <v>0</v>
      </c>
      <c r="K151" s="30">
        <f>SUM(G151:J151)</f>
        <v>0</v>
      </c>
      <c r="L151" s="30">
        <f>COUNTIF(G151:J151, "&gt;0" )</f>
        <v>0</v>
      </c>
      <c r="M151" s="30">
        <f>IF(L151=0,0,K151/L151)</f>
        <v>0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5" customHeight="1" x14ac:dyDescent="0.25">
      <c r="A152" s="50">
        <v>140</v>
      </c>
      <c r="B152" s="1" t="s">
        <v>176</v>
      </c>
      <c r="C152" s="22" t="s">
        <v>175</v>
      </c>
      <c r="E152" s="64" t="s">
        <v>904</v>
      </c>
      <c r="F152" s="64" t="s">
        <v>243</v>
      </c>
      <c r="G152" s="24">
        <v>0</v>
      </c>
      <c r="H152" s="24">
        <v>0</v>
      </c>
      <c r="I152" s="24">
        <v>0</v>
      </c>
      <c r="J152" s="24">
        <v>0</v>
      </c>
      <c r="K152" s="19">
        <f>SUM(G152:J152)</f>
        <v>0</v>
      </c>
      <c r="L152" s="19">
        <f>COUNTIF(G152:J152, "&gt;0" )</f>
        <v>0</v>
      </c>
      <c r="M152" s="19">
        <f>IF(L152=0,0,K152/L152)</f>
        <v>0</v>
      </c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5" customHeight="1" x14ac:dyDescent="0.25">
      <c r="A153" s="50">
        <v>141</v>
      </c>
      <c r="B153" s="1" t="s">
        <v>225</v>
      </c>
      <c r="C153" s="22" t="s">
        <v>224</v>
      </c>
      <c r="E153" s="1" t="s">
        <v>890</v>
      </c>
      <c r="F153" s="1" t="s">
        <v>243</v>
      </c>
      <c r="G153" s="50">
        <v>0</v>
      </c>
      <c r="H153" s="50">
        <v>0</v>
      </c>
      <c r="I153" s="50">
        <v>0</v>
      </c>
      <c r="J153" s="50">
        <v>0</v>
      </c>
      <c r="K153" s="30">
        <f>SUM(G153:J153)</f>
        <v>0</v>
      </c>
      <c r="L153" s="30">
        <f>COUNTIF(G153:J153, "&gt;0" )</f>
        <v>0</v>
      </c>
      <c r="M153" s="30">
        <f>IF(L153=0,0,K153/L153)</f>
        <v>0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5" customHeight="1" x14ac:dyDescent="0.25">
      <c r="A154" s="50">
        <v>142</v>
      </c>
      <c r="B154" s="1" t="s">
        <v>318</v>
      </c>
      <c r="C154" s="22" t="s">
        <v>317</v>
      </c>
      <c r="E154" s="1" t="s">
        <v>894</v>
      </c>
      <c r="F154" s="1" t="s">
        <v>243</v>
      </c>
      <c r="G154" s="50">
        <v>0</v>
      </c>
      <c r="H154" s="50">
        <v>0</v>
      </c>
      <c r="I154" s="50">
        <v>0</v>
      </c>
      <c r="J154" s="50">
        <v>0</v>
      </c>
      <c r="K154" s="30">
        <f>SUM(G154:J154)</f>
        <v>0</v>
      </c>
      <c r="L154" s="30">
        <f>COUNTIF(G154:J154, "&gt;0" )</f>
        <v>0</v>
      </c>
      <c r="M154" s="30">
        <f>IF(L154=0,0,K154/L154)</f>
        <v>0</v>
      </c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5" customHeight="1" x14ac:dyDescent="0.25">
      <c r="A155" s="50">
        <v>143</v>
      </c>
      <c r="B155" s="1" t="s">
        <v>295</v>
      </c>
      <c r="C155" s="22" t="s">
        <v>294</v>
      </c>
      <c r="E155" s="1" t="s">
        <v>893</v>
      </c>
      <c r="F155" s="1" t="s">
        <v>243</v>
      </c>
      <c r="G155" s="50">
        <v>0</v>
      </c>
      <c r="H155" s="50">
        <v>0</v>
      </c>
      <c r="I155" s="50">
        <v>0</v>
      </c>
      <c r="J155" s="50">
        <v>0</v>
      </c>
      <c r="K155" s="30">
        <f>SUM(G155:J155)</f>
        <v>0</v>
      </c>
      <c r="L155" s="30">
        <f>COUNTIF(G155:J155, "&gt;0" )</f>
        <v>0</v>
      </c>
      <c r="M155" s="30">
        <f>IF(L155=0,0,K155/L155)</f>
        <v>0</v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5" customHeight="1" x14ac:dyDescent="0.25">
      <c r="A156" s="50">
        <v>144</v>
      </c>
      <c r="B156" s="1" t="s">
        <v>116</v>
      </c>
      <c r="C156" s="22" t="s">
        <v>115</v>
      </c>
      <c r="E156" s="1" t="s">
        <v>897</v>
      </c>
      <c r="F156" s="1" t="s">
        <v>243</v>
      </c>
      <c r="G156" s="50">
        <v>0</v>
      </c>
      <c r="H156" s="50">
        <v>0</v>
      </c>
      <c r="I156" s="50">
        <v>0</v>
      </c>
      <c r="J156" s="50">
        <v>0</v>
      </c>
      <c r="K156" s="30">
        <f>SUM(G156:J156)</f>
        <v>0</v>
      </c>
      <c r="L156" s="30">
        <f>COUNTIF(G156:J156, "&gt;0" )</f>
        <v>0</v>
      </c>
      <c r="M156" s="30">
        <f>IF(L156=0,0,K156/L156)</f>
        <v>0</v>
      </c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5" customHeight="1" x14ac:dyDescent="0.25">
      <c r="A157" s="50">
        <v>145</v>
      </c>
      <c r="B157" s="1" t="s">
        <v>194</v>
      </c>
      <c r="C157" s="22" t="s">
        <v>193</v>
      </c>
      <c r="E157" s="64" t="s">
        <v>889</v>
      </c>
      <c r="F157" s="64" t="s">
        <v>243</v>
      </c>
      <c r="G157" s="24">
        <v>0</v>
      </c>
      <c r="H157" s="24">
        <v>0</v>
      </c>
      <c r="I157" s="24">
        <v>0</v>
      </c>
      <c r="J157" s="24">
        <v>0</v>
      </c>
      <c r="K157" s="19">
        <f>SUM(G157:J157)</f>
        <v>0</v>
      </c>
      <c r="L157" s="19">
        <f>COUNTIF(G157:J157, "&gt;0" )</f>
        <v>0</v>
      </c>
      <c r="M157" s="19">
        <f>IF(L157=0,0,K157/L157)</f>
        <v>0</v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5" customHeight="1" x14ac:dyDescent="0.25">
      <c r="A158" s="50">
        <v>146</v>
      </c>
      <c r="B158" s="1" t="s">
        <v>299</v>
      </c>
      <c r="C158" s="22" t="s">
        <v>298</v>
      </c>
      <c r="E158" s="1" t="s">
        <v>893</v>
      </c>
      <c r="F158" s="1" t="s">
        <v>243</v>
      </c>
      <c r="G158" s="50">
        <v>0</v>
      </c>
      <c r="H158" s="50">
        <v>0</v>
      </c>
      <c r="I158" s="50">
        <v>0</v>
      </c>
      <c r="J158" s="50">
        <v>0</v>
      </c>
      <c r="K158" s="30">
        <f>SUM(G158:J158)</f>
        <v>0</v>
      </c>
      <c r="L158" s="30">
        <f>COUNTIF(G158:J158, "&gt;0" )</f>
        <v>0</v>
      </c>
      <c r="M158" s="30">
        <f>IF(L158=0,0,K158/L158)</f>
        <v>0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5" customHeight="1" x14ac:dyDescent="0.25">
      <c r="A159" s="50">
        <v>147</v>
      </c>
      <c r="B159" s="1" t="s">
        <v>361</v>
      </c>
      <c r="C159" s="22" t="s">
        <v>360</v>
      </c>
      <c r="E159" s="1" t="s">
        <v>895</v>
      </c>
      <c r="F159" s="1" t="s">
        <v>243</v>
      </c>
      <c r="G159" s="50">
        <v>0</v>
      </c>
      <c r="H159" s="50">
        <v>0</v>
      </c>
      <c r="I159" s="50">
        <v>0</v>
      </c>
      <c r="J159" s="50">
        <v>0</v>
      </c>
      <c r="K159" s="30">
        <f>SUM(G159:J159)</f>
        <v>0</v>
      </c>
      <c r="L159" s="30">
        <f>COUNTIF(G159:J159, "&gt;0" )</f>
        <v>0</v>
      </c>
      <c r="M159" s="30">
        <f>IF(L159=0,0,K159/L159)</f>
        <v>0</v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5" customHeight="1" x14ac:dyDescent="0.25">
      <c r="A160" s="50">
        <v>148</v>
      </c>
      <c r="C160" s="22" t="s">
        <v>243</v>
      </c>
      <c r="E160" s="1" t="s">
        <v>885</v>
      </c>
      <c r="F160" s="1" t="s">
        <v>243</v>
      </c>
      <c r="G160" s="50">
        <v>0</v>
      </c>
      <c r="H160" s="50">
        <v>0</v>
      </c>
      <c r="I160" s="50">
        <v>0</v>
      </c>
      <c r="J160" s="50">
        <v>0</v>
      </c>
      <c r="K160" s="30">
        <f>SUM(G160:J160)</f>
        <v>0</v>
      </c>
      <c r="L160" s="30">
        <f>COUNTIF(G160:J160, "&gt;0" )</f>
        <v>0</v>
      </c>
      <c r="M160" s="30">
        <f>IF(L160=0,0,K160/L160)</f>
        <v>0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5" customHeight="1" x14ac:dyDescent="0.25">
      <c r="A161" s="50">
        <v>149</v>
      </c>
      <c r="C161" s="22" t="s">
        <v>243</v>
      </c>
      <c r="E161" s="1" t="s">
        <v>885</v>
      </c>
      <c r="F161" s="1" t="s">
        <v>243</v>
      </c>
      <c r="G161" s="50">
        <v>0</v>
      </c>
      <c r="H161" s="50">
        <v>0</v>
      </c>
      <c r="I161" s="50">
        <v>0</v>
      </c>
      <c r="J161" s="50">
        <v>0</v>
      </c>
      <c r="K161" s="30">
        <f>SUM(G161:J161)</f>
        <v>0</v>
      </c>
      <c r="L161" s="30">
        <f>COUNTIF(G161:J161, "&gt;0" )</f>
        <v>0</v>
      </c>
      <c r="M161" s="30">
        <f>IF(L161=0,0,K161/L161)</f>
        <v>0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5" customHeight="1" x14ac:dyDescent="0.25">
      <c r="A162" s="50">
        <v>150</v>
      </c>
      <c r="C162" s="22" t="s">
        <v>243</v>
      </c>
      <c r="E162" s="64" t="s">
        <v>679</v>
      </c>
      <c r="F162" s="64" t="s">
        <v>243</v>
      </c>
      <c r="G162" s="24"/>
      <c r="H162" s="24"/>
      <c r="I162" s="24"/>
      <c r="J162" s="24"/>
      <c r="K162" s="19">
        <f>SUM(G162:J162)</f>
        <v>0</v>
      </c>
      <c r="L162" s="19">
        <f>COUNTIF(G162:J162, "&gt;0" )</f>
        <v>0</v>
      </c>
      <c r="M162" s="19">
        <f>IF(L162=0,0,K162/L162)</f>
        <v>0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5" customHeight="1" x14ac:dyDescent="0.25">
      <c r="A163" s="50">
        <v>151</v>
      </c>
      <c r="C163" s="22" t="s">
        <v>243</v>
      </c>
      <c r="E163" s="64" t="s">
        <v>679</v>
      </c>
      <c r="F163" s="64" t="s">
        <v>243</v>
      </c>
      <c r="G163" s="24"/>
      <c r="H163" s="24"/>
      <c r="I163" s="24"/>
      <c r="J163" s="24"/>
      <c r="K163" s="19">
        <f>SUM(G163:J163)</f>
        <v>0</v>
      </c>
      <c r="L163" s="19">
        <f>COUNTIF(G163:J163, "&gt;0" )</f>
        <v>0</v>
      </c>
      <c r="M163" s="19">
        <f>IF(L163=0,0,K163/L163)</f>
        <v>0</v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5" customHeight="1" x14ac:dyDescent="0.25">
      <c r="A164" s="50">
        <v>152</v>
      </c>
      <c r="C164" s="22" t="s">
        <v>243</v>
      </c>
      <c r="E164" s="64" t="s">
        <v>679</v>
      </c>
      <c r="F164" s="64" t="s">
        <v>243</v>
      </c>
      <c r="G164" s="24"/>
      <c r="H164" s="24"/>
      <c r="I164" s="24"/>
      <c r="J164" s="24"/>
      <c r="K164" s="19">
        <f>SUM(G164:J164)</f>
        <v>0</v>
      </c>
      <c r="L164" s="19">
        <f>COUNTIF(G164:J164, "&gt;0" )</f>
        <v>0</v>
      </c>
      <c r="M164" s="19">
        <f>IF(L164=0,0,K164/L164)</f>
        <v>0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5" customHeight="1" x14ac:dyDescent="0.25">
      <c r="A165" s="50">
        <v>153</v>
      </c>
      <c r="C165" s="22" t="s">
        <v>243</v>
      </c>
      <c r="E165" s="1" t="s">
        <v>680</v>
      </c>
      <c r="F165" s="1" t="s">
        <v>243</v>
      </c>
      <c r="G165" s="50"/>
      <c r="H165" s="50"/>
      <c r="I165" s="50"/>
      <c r="J165" s="50"/>
      <c r="K165" s="30">
        <f>SUM(G165:J165)</f>
        <v>0</v>
      </c>
      <c r="L165" s="30">
        <f>COUNTIF(G165:J165, "&gt;0" )</f>
        <v>0</v>
      </c>
      <c r="M165" s="30">
        <f>IF(L165=0,0,K165/L165)</f>
        <v>0</v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5" customHeight="1" x14ac:dyDescent="0.25">
      <c r="A166" s="50">
        <v>154</v>
      </c>
      <c r="C166" s="22" t="s">
        <v>243</v>
      </c>
      <c r="E166" s="1" t="s">
        <v>680</v>
      </c>
      <c r="F166" s="1" t="s">
        <v>243</v>
      </c>
      <c r="G166" s="50"/>
      <c r="H166" s="50"/>
      <c r="I166" s="50"/>
      <c r="J166" s="50"/>
      <c r="K166" s="30">
        <f>SUM(G166:J166)</f>
        <v>0</v>
      </c>
      <c r="L166" s="30">
        <f>COUNTIF(G166:J166, "&gt;0" )</f>
        <v>0</v>
      </c>
      <c r="M166" s="30">
        <f>IF(L166=0,0,K166/L166)</f>
        <v>0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5" customHeight="1" x14ac:dyDescent="0.25">
      <c r="A167" s="50">
        <v>155</v>
      </c>
      <c r="C167" s="22" t="s">
        <v>243</v>
      </c>
      <c r="E167" s="64" t="s">
        <v>680</v>
      </c>
      <c r="F167" s="64" t="s">
        <v>243</v>
      </c>
      <c r="G167" s="24"/>
      <c r="H167" s="24"/>
      <c r="I167" s="24"/>
      <c r="J167" s="24"/>
      <c r="K167" s="19">
        <f>SUM(G167:J167)</f>
        <v>0</v>
      </c>
      <c r="L167" s="19">
        <f>COUNTIF(G167:J167, "&gt;0" )</f>
        <v>0</v>
      </c>
      <c r="M167" s="19">
        <f>IF(L167=0,0,K167/L167)</f>
        <v>0</v>
      </c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5" customHeight="1" x14ac:dyDescent="0.25">
      <c r="A168" s="50">
        <v>156</v>
      </c>
      <c r="C168" s="22" t="s">
        <v>243</v>
      </c>
      <c r="E168" s="64" t="s">
        <v>885</v>
      </c>
      <c r="F168" s="64" t="s">
        <v>243</v>
      </c>
      <c r="G168" s="24">
        <v>0</v>
      </c>
      <c r="H168" s="24">
        <v>0</v>
      </c>
      <c r="I168" s="24">
        <v>0</v>
      </c>
      <c r="J168" s="24">
        <v>0</v>
      </c>
      <c r="K168" s="19">
        <f>SUM(G168:J168)</f>
        <v>0</v>
      </c>
      <c r="L168" s="19">
        <f>COUNTIF(G168:J168, "&gt;0" )</f>
        <v>0</v>
      </c>
      <c r="M168" s="19">
        <f>IF(L168=0,0,K168/L168)</f>
        <v>0</v>
      </c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5" customHeight="1" x14ac:dyDescent="0.25">
      <c r="A169" s="50">
        <v>157</v>
      </c>
      <c r="C169" s="22" t="s">
        <v>243</v>
      </c>
      <c r="E169" s="1" t="s">
        <v>681</v>
      </c>
      <c r="F169" s="1" t="s">
        <v>243</v>
      </c>
      <c r="G169" s="50"/>
      <c r="H169" s="50"/>
      <c r="I169" s="50"/>
      <c r="J169" s="50"/>
      <c r="K169" s="30">
        <f>SUM(G169:J169)</f>
        <v>0</v>
      </c>
      <c r="L169" s="30">
        <f>COUNTIF(G169:J169, "&gt;0" )</f>
        <v>0</v>
      </c>
      <c r="M169" s="30">
        <f>IF(L169=0,0,K169/L169)</f>
        <v>0</v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5" customHeight="1" x14ac:dyDescent="0.25">
      <c r="A170" s="50">
        <v>158</v>
      </c>
      <c r="C170" s="22" t="s">
        <v>243</v>
      </c>
      <c r="E170" s="1" t="s">
        <v>681</v>
      </c>
      <c r="F170" s="1" t="s">
        <v>243</v>
      </c>
      <c r="G170" s="50"/>
      <c r="H170" s="50"/>
      <c r="I170" s="50"/>
      <c r="J170" s="50"/>
      <c r="K170" s="30">
        <f>SUM(G170:J170)</f>
        <v>0</v>
      </c>
      <c r="L170" s="30">
        <f>COUNTIF(G170:J170, "&gt;0" )</f>
        <v>0</v>
      </c>
      <c r="M170" s="30">
        <f>IF(L170=0,0,K170/L170)</f>
        <v>0</v>
      </c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5" customHeight="1" x14ac:dyDescent="0.25">
      <c r="A171" s="50">
        <v>159</v>
      </c>
      <c r="C171" s="22" t="s">
        <v>243</v>
      </c>
      <c r="E171" s="64" t="s">
        <v>681</v>
      </c>
      <c r="F171" s="64" t="s">
        <v>243</v>
      </c>
      <c r="G171" s="24"/>
      <c r="H171" s="24"/>
      <c r="I171" s="24"/>
      <c r="J171" s="24"/>
      <c r="K171" s="19">
        <f>SUM(G171:J171)</f>
        <v>0</v>
      </c>
      <c r="L171" s="19">
        <f>COUNTIF(G171:J171, "&gt;0" )</f>
        <v>0</v>
      </c>
      <c r="M171" s="19">
        <f>IF(L171=0,0,K171/L171)</f>
        <v>0</v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5" customHeight="1" x14ac:dyDescent="0.25">
      <c r="A172" s="50">
        <v>160</v>
      </c>
      <c r="C172" s="22" t="s">
        <v>243</v>
      </c>
      <c r="E172" s="1" t="s">
        <v>885</v>
      </c>
      <c r="F172" s="1" t="s">
        <v>243</v>
      </c>
      <c r="G172" s="50">
        <v>0</v>
      </c>
      <c r="H172" s="50">
        <v>0</v>
      </c>
      <c r="I172" s="50">
        <v>0</v>
      </c>
      <c r="J172" s="50">
        <v>0</v>
      </c>
      <c r="K172" s="30">
        <f>SUM(G172:J172)</f>
        <v>0</v>
      </c>
      <c r="L172" s="30">
        <f>COUNTIF(G172:J172, "&gt;0" )</f>
        <v>0</v>
      </c>
      <c r="M172" s="30">
        <f>IF(L172=0,0,K172/L172)</f>
        <v>0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5" customHeight="1" x14ac:dyDescent="0.25">
      <c r="A173" s="50">
        <v>161</v>
      </c>
      <c r="C173" s="22" t="s">
        <v>243</v>
      </c>
      <c r="E173" s="1" t="s">
        <v>885</v>
      </c>
      <c r="F173" s="1" t="s">
        <v>243</v>
      </c>
      <c r="G173" s="50">
        <v>0</v>
      </c>
      <c r="H173" s="50">
        <v>0</v>
      </c>
      <c r="I173" s="50">
        <v>0</v>
      </c>
      <c r="J173" s="50">
        <v>0</v>
      </c>
      <c r="K173" s="30">
        <f>SUM(G173:J173)</f>
        <v>0</v>
      </c>
      <c r="L173" s="30">
        <f>COUNTIF(G173:J173, "&gt;0" )</f>
        <v>0</v>
      </c>
      <c r="M173" s="30">
        <f>IF(L173=0,0,K173/L173)</f>
        <v>0</v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5" customHeight="1" x14ac:dyDescent="0.25">
      <c r="A174" s="50">
        <v>162</v>
      </c>
      <c r="C174" s="22" t="s">
        <v>243</v>
      </c>
      <c r="E174" s="1" t="s">
        <v>682</v>
      </c>
      <c r="F174" s="1" t="s">
        <v>243</v>
      </c>
      <c r="G174" s="50"/>
      <c r="H174" s="50"/>
      <c r="I174" s="50"/>
      <c r="J174" s="50"/>
      <c r="K174" s="30">
        <f>SUM(G174:J174)</f>
        <v>0</v>
      </c>
      <c r="L174" s="30">
        <f>COUNTIF(G174:J174, "&gt;0" )</f>
        <v>0</v>
      </c>
      <c r="M174" s="30">
        <f>IF(L174=0,0,K174/L174)</f>
        <v>0</v>
      </c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5" customHeight="1" x14ac:dyDescent="0.25">
      <c r="A175" s="50">
        <v>163</v>
      </c>
      <c r="C175" s="22" t="s">
        <v>243</v>
      </c>
      <c r="E175" s="1" t="s">
        <v>682</v>
      </c>
      <c r="F175" s="1" t="s">
        <v>243</v>
      </c>
      <c r="G175" s="50"/>
      <c r="H175" s="50"/>
      <c r="I175" s="50"/>
      <c r="J175" s="50"/>
      <c r="K175" s="30">
        <f>SUM(G175:J175)</f>
        <v>0</v>
      </c>
      <c r="L175" s="30">
        <f>COUNTIF(G175:J175, "&gt;0" )</f>
        <v>0</v>
      </c>
      <c r="M175" s="30">
        <f>IF(L175=0,0,K175/L175)</f>
        <v>0</v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5" customHeight="1" x14ac:dyDescent="0.25">
      <c r="A176" s="50">
        <v>164</v>
      </c>
      <c r="C176" s="22" t="s">
        <v>243</v>
      </c>
      <c r="E176" s="1" t="s">
        <v>682</v>
      </c>
      <c r="F176" s="1" t="s">
        <v>243</v>
      </c>
      <c r="G176" s="50"/>
      <c r="H176" s="50"/>
      <c r="I176" s="50"/>
      <c r="J176" s="50"/>
      <c r="K176" s="30">
        <f>SUM(G176:J176)</f>
        <v>0</v>
      </c>
      <c r="L176" s="30">
        <f>COUNTIF(G176:J176, "&gt;0" )</f>
        <v>0</v>
      </c>
      <c r="M176" s="30">
        <f>IF(L176=0,0,K176/L176)</f>
        <v>0</v>
      </c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5" customHeight="1" x14ac:dyDescent="0.25">
      <c r="A177" s="50">
        <v>165</v>
      </c>
      <c r="C177" s="22" t="s">
        <v>243</v>
      </c>
      <c r="E177" s="1" t="s">
        <v>885</v>
      </c>
      <c r="F177" s="1" t="s">
        <v>243</v>
      </c>
      <c r="G177" s="50">
        <v>0</v>
      </c>
      <c r="H177" s="50">
        <v>0</v>
      </c>
      <c r="I177" s="50">
        <v>0</v>
      </c>
      <c r="J177" s="50">
        <v>0</v>
      </c>
      <c r="K177" s="30">
        <f>SUM(G177:J177)</f>
        <v>0</v>
      </c>
      <c r="L177" s="30">
        <f>COUNTIF(G177:J177, "&gt;0" )</f>
        <v>0</v>
      </c>
      <c r="M177" s="30">
        <f>IF(L177=0,0,K177/L177)</f>
        <v>0</v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5" customHeight="1" x14ac:dyDescent="0.25">
      <c r="A178" s="50">
        <v>166</v>
      </c>
      <c r="C178" s="22" t="s">
        <v>243</v>
      </c>
      <c r="E178" s="1" t="s">
        <v>683</v>
      </c>
      <c r="F178" s="1" t="s">
        <v>243</v>
      </c>
      <c r="G178" s="50"/>
      <c r="H178" s="50"/>
      <c r="I178" s="50"/>
      <c r="J178" s="50"/>
      <c r="K178" s="30">
        <f>SUM(G178:J178)</f>
        <v>0</v>
      </c>
      <c r="L178" s="30">
        <f>COUNTIF(G178:J178, "&gt;0" )</f>
        <v>0</v>
      </c>
      <c r="M178" s="30">
        <f>IF(L178=0,0,K178/L178)</f>
        <v>0</v>
      </c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5" customHeight="1" x14ac:dyDescent="0.25">
      <c r="A179" s="50">
        <v>167</v>
      </c>
      <c r="C179" s="22" t="s">
        <v>243</v>
      </c>
      <c r="E179" s="1" t="s">
        <v>683</v>
      </c>
      <c r="F179" s="1" t="s">
        <v>243</v>
      </c>
      <c r="G179" s="50"/>
      <c r="H179" s="50"/>
      <c r="I179" s="50"/>
      <c r="J179" s="50"/>
      <c r="K179" s="30">
        <f>SUM(G179:J179)</f>
        <v>0</v>
      </c>
      <c r="L179" s="30">
        <f>COUNTIF(G179:J179, "&gt;0" )</f>
        <v>0</v>
      </c>
      <c r="M179" s="30">
        <f>IF(L179=0,0,K179/L179)</f>
        <v>0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5" customHeight="1" x14ac:dyDescent="0.25">
      <c r="A180" s="50">
        <v>168</v>
      </c>
      <c r="C180" s="22" t="s">
        <v>243</v>
      </c>
      <c r="E180" s="1" t="s">
        <v>683</v>
      </c>
      <c r="F180" s="1" t="s">
        <v>243</v>
      </c>
      <c r="G180" s="50"/>
      <c r="H180" s="50"/>
      <c r="I180" s="50"/>
      <c r="J180" s="50"/>
      <c r="K180" s="30">
        <f>SUM(G180:J180)</f>
        <v>0</v>
      </c>
      <c r="L180" s="30">
        <f>COUNTIF(G180:J180, "&gt;0" )</f>
        <v>0</v>
      </c>
      <c r="M180" s="30">
        <f>IF(L180=0,0,K180/L180)</f>
        <v>0</v>
      </c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5" customHeight="1" x14ac:dyDescent="0.25">
      <c r="A181" s="50">
        <v>169</v>
      </c>
      <c r="C181" s="22" t="s">
        <v>243</v>
      </c>
      <c r="E181" s="64" t="s">
        <v>684</v>
      </c>
      <c r="F181" s="64" t="s">
        <v>243</v>
      </c>
      <c r="G181" s="24"/>
      <c r="H181" s="24"/>
      <c r="I181" s="24"/>
      <c r="J181" s="24"/>
      <c r="K181" s="19">
        <f>SUM(G181:J181)</f>
        <v>0</v>
      </c>
      <c r="L181" s="19">
        <f>COUNTIF(G181:J181, "&gt;0" )</f>
        <v>0</v>
      </c>
      <c r="M181" s="19">
        <f>IF(L181=0,0,K181/L181)</f>
        <v>0</v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5" customHeight="1" x14ac:dyDescent="0.25">
      <c r="A182" s="50">
        <v>170</v>
      </c>
      <c r="C182" s="22" t="s">
        <v>243</v>
      </c>
      <c r="E182" s="1" t="s">
        <v>684</v>
      </c>
      <c r="F182" s="1" t="s">
        <v>243</v>
      </c>
      <c r="G182" s="50"/>
      <c r="H182" s="50"/>
      <c r="I182" s="50"/>
      <c r="J182" s="50"/>
      <c r="K182" s="30">
        <f>SUM(G182:J182)</f>
        <v>0</v>
      </c>
      <c r="L182" s="30">
        <f>COUNTIF(G182:J182, "&gt;0" )</f>
        <v>0</v>
      </c>
      <c r="M182" s="30">
        <f>IF(L182=0,0,K182/L182)</f>
        <v>0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5" customHeight="1" x14ac:dyDescent="0.25">
      <c r="A183" s="50">
        <v>171</v>
      </c>
      <c r="C183" s="22" t="s">
        <v>243</v>
      </c>
      <c r="E183" s="1" t="s">
        <v>684</v>
      </c>
      <c r="F183" s="1" t="s">
        <v>243</v>
      </c>
      <c r="G183" s="50"/>
      <c r="H183" s="50"/>
      <c r="I183" s="50"/>
      <c r="J183" s="50"/>
      <c r="K183" s="30">
        <f>SUM(G183:J183)</f>
        <v>0</v>
      </c>
      <c r="L183" s="30">
        <f>COUNTIF(G183:J183, "&gt;0" )</f>
        <v>0</v>
      </c>
      <c r="M183" s="30">
        <f>IF(L183=0,0,K183/L183)</f>
        <v>0</v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5" customHeight="1" x14ac:dyDescent="0.25">
      <c r="A184" s="50">
        <v>172</v>
      </c>
      <c r="C184" s="22" t="s">
        <v>243</v>
      </c>
      <c r="E184" s="1" t="s">
        <v>885</v>
      </c>
      <c r="F184" s="1" t="s">
        <v>243</v>
      </c>
      <c r="G184" s="50">
        <v>0</v>
      </c>
      <c r="H184" s="50">
        <v>0</v>
      </c>
      <c r="I184" s="50">
        <v>0</v>
      </c>
      <c r="J184" s="50">
        <v>0</v>
      </c>
      <c r="K184" s="30">
        <f>SUM(G184:J184)</f>
        <v>0</v>
      </c>
      <c r="L184" s="30">
        <f>COUNTIF(G184:J184, "&gt;0" )</f>
        <v>0</v>
      </c>
      <c r="M184" s="30">
        <f>IF(L184=0,0,K184/L184)</f>
        <v>0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5" customHeight="1" x14ac:dyDescent="0.25">
      <c r="A185" s="50">
        <v>173</v>
      </c>
      <c r="C185" s="22" t="s">
        <v>243</v>
      </c>
      <c r="E185" s="1" t="s">
        <v>885</v>
      </c>
      <c r="F185" s="1" t="s">
        <v>243</v>
      </c>
      <c r="G185" s="50">
        <v>0</v>
      </c>
      <c r="H185" s="50">
        <v>0</v>
      </c>
      <c r="I185" s="50">
        <v>0</v>
      </c>
      <c r="J185" s="50">
        <v>0</v>
      </c>
      <c r="K185" s="30">
        <f>SUM(G185:J185)</f>
        <v>0</v>
      </c>
      <c r="L185" s="30">
        <f>COUNTIF(G185:J185, "&gt;0" )</f>
        <v>0</v>
      </c>
      <c r="M185" s="30">
        <f>IF(L185=0,0,K185/L185)</f>
        <v>0</v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5" customHeight="1" x14ac:dyDescent="0.25">
      <c r="A186" s="50">
        <v>174</v>
      </c>
      <c r="C186" s="22" t="s">
        <v>243</v>
      </c>
      <c r="E186" s="1" t="s">
        <v>685</v>
      </c>
      <c r="F186" s="1" t="s">
        <v>243</v>
      </c>
      <c r="G186" s="50"/>
      <c r="H186" s="50"/>
      <c r="I186" s="50"/>
      <c r="J186" s="50"/>
      <c r="K186" s="30">
        <f>SUM(G186:J186)</f>
        <v>0</v>
      </c>
      <c r="L186" s="30">
        <f>COUNTIF(G186:J186, "&gt;0" )</f>
        <v>0</v>
      </c>
      <c r="M186" s="30">
        <f>IF(L186=0,0,K186/L186)</f>
        <v>0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5" customHeight="1" x14ac:dyDescent="0.25">
      <c r="A187" s="50">
        <v>175</v>
      </c>
      <c r="C187" s="22" t="s">
        <v>243</v>
      </c>
      <c r="E187" s="1" t="s">
        <v>685</v>
      </c>
      <c r="F187" s="1" t="s">
        <v>243</v>
      </c>
      <c r="G187" s="50"/>
      <c r="H187" s="50"/>
      <c r="I187" s="50"/>
      <c r="J187" s="50"/>
      <c r="K187" s="30">
        <f>SUM(G187:J187)</f>
        <v>0</v>
      </c>
      <c r="L187" s="30">
        <f>COUNTIF(G187:J187, "&gt;0" )</f>
        <v>0</v>
      </c>
      <c r="M187" s="30">
        <f>IF(L187=0,0,K187/L187)</f>
        <v>0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5" customHeight="1" x14ac:dyDescent="0.25">
      <c r="A188" s="50">
        <v>176</v>
      </c>
      <c r="C188" s="22" t="s">
        <v>243</v>
      </c>
      <c r="E188" s="1" t="s">
        <v>685</v>
      </c>
      <c r="F188" s="1" t="s">
        <v>243</v>
      </c>
      <c r="G188" s="50"/>
      <c r="H188" s="50"/>
      <c r="I188" s="50"/>
      <c r="J188" s="50"/>
      <c r="K188" s="30">
        <f>SUM(G188:J188)</f>
        <v>0</v>
      </c>
      <c r="L188" s="30">
        <f>COUNTIF(G188:J188, "&gt;0" )</f>
        <v>0</v>
      </c>
      <c r="M188" s="30">
        <f>IF(L188=0,0,K188/L188)</f>
        <v>0</v>
      </c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5" customHeight="1" x14ac:dyDescent="0.25">
      <c r="A189" s="50">
        <v>177</v>
      </c>
      <c r="C189" s="22" t="s">
        <v>243</v>
      </c>
      <c r="E189" s="64" t="s">
        <v>885</v>
      </c>
      <c r="F189" s="64" t="s">
        <v>243</v>
      </c>
      <c r="G189" s="24">
        <v>0</v>
      </c>
      <c r="H189" s="24">
        <v>0</v>
      </c>
      <c r="I189" s="24">
        <v>0</v>
      </c>
      <c r="J189" s="24">
        <v>0</v>
      </c>
      <c r="K189" s="19">
        <f>SUM(G189:J189)</f>
        <v>0</v>
      </c>
      <c r="L189" s="19">
        <f>COUNTIF(G189:J189, "&gt;0" )</f>
        <v>0</v>
      </c>
      <c r="M189" s="19">
        <f>IF(L189=0,0,K189/L189)</f>
        <v>0</v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5" customHeight="1" x14ac:dyDescent="0.25">
      <c r="A190" s="50">
        <v>178</v>
      </c>
      <c r="C190" s="22" t="s">
        <v>243</v>
      </c>
      <c r="E190" s="1" t="s">
        <v>885</v>
      </c>
      <c r="F190" s="1" t="s">
        <v>243</v>
      </c>
      <c r="G190" s="50">
        <v>0</v>
      </c>
      <c r="H190" s="50">
        <v>0</v>
      </c>
      <c r="I190" s="50">
        <v>0</v>
      </c>
      <c r="J190" s="50">
        <v>0</v>
      </c>
      <c r="K190" s="30">
        <f>SUM(G190:J190)</f>
        <v>0</v>
      </c>
      <c r="L190" s="30">
        <f>COUNTIF(G190:J190, "&gt;0" )</f>
        <v>0</v>
      </c>
      <c r="M190" s="30">
        <f>IF(L190=0,0,K190/L190)</f>
        <v>0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5" customHeight="1" x14ac:dyDescent="0.25">
      <c r="A191" s="50">
        <v>179</v>
      </c>
      <c r="C191" s="22" t="s">
        <v>243</v>
      </c>
      <c r="E191" s="64" t="s">
        <v>686</v>
      </c>
      <c r="F191" s="64" t="s">
        <v>243</v>
      </c>
      <c r="G191" s="24"/>
      <c r="H191" s="24"/>
      <c r="I191" s="24"/>
      <c r="J191" s="24"/>
      <c r="K191" s="19">
        <f>SUM(G191:J191)</f>
        <v>0</v>
      </c>
      <c r="L191" s="19">
        <f>COUNTIF(G191:J191, "&gt;0" )</f>
        <v>0</v>
      </c>
      <c r="M191" s="19">
        <f>IF(L191=0,0,K191/L191)</f>
        <v>0</v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5" customHeight="1" x14ac:dyDescent="0.25">
      <c r="A192" s="50">
        <v>180</v>
      </c>
      <c r="C192" s="22" t="s">
        <v>243</v>
      </c>
      <c r="E192" s="1" t="s">
        <v>686</v>
      </c>
      <c r="F192" s="1" t="s">
        <v>243</v>
      </c>
      <c r="G192" s="50"/>
      <c r="H192" s="50"/>
      <c r="I192" s="50"/>
      <c r="J192" s="50"/>
      <c r="K192" s="30">
        <f>SUM(G192:J192)</f>
        <v>0</v>
      </c>
      <c r="L192" s="30">
        <f>COUNTIF(G192:J192, "&gt;0" )</f>
        <v>0</v>
      </c>
      <c r="M192" s="30">
        <f>IF(L192=0,0,K192/L192)</f>
        <v>0</v>
      </c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5" customHeight="1" x14ac:dyDescent="0.25">
      <c r="A193" s="50">
        <v>181</v>
      </c>
      <c r="C193" s="22" t="s">
        <v>243</v>
      </c>
      <c r="E193" s="1" t="s">
        <v>686</v>
      </c>
      <c r="F193" s="1" t="s">
        <v>243</v>
      </c>
      <c r="G193" s="50"/>
      <c r="H193" s="50"/>
      <c r="I193" s="50"/>
      <c r="J193" s="50"/>
      <c r="K193" s="30">
        <f>SUM(G193:J193)</f>
        <v>0</v>
      </c>
      <c r="L193" s="30">
        <f>COUNTIF(G193:J193, "&gt;0" )</f>
        <v>0</v>
      </c>
      <c r="M193" s="30">
        <f>IF(L193=0,0,K193/L193)</f>
        <v>0</v>
      </c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5" customHeight="1" x14ac:dyDescent="0.25">
      <c r="A194" s="50">
        <v>182</v>
      </c>
      <c r="C194" s="22" t="s">
        <v>243</v>
      </c>
      <c r="E194" s="64" t="s">
        <v>687</v>
      </c>
      <c r="F194" s="64" t="s">
        <v>243</v>
      </c>
      <c r="G194" s="24"/>
      <c r="H194" s="24"/>
      <c r="I194" s="24"/>
      <c r="J194" s="24"/>
      <c r="K194" s="19">
        <f>SUM(G194:J194)</f>
        <v>0</v>
      </c>
      <c r="L194" s="19">
        <f>COUNTIF(G194:J194, "&gt;0" )</f>
        <v>0</v>
      </c>
      <c r="M194" s="19">
        <f>IF(L194=0,0,K194/L194)</f>
        <v>0</v>
      </c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5" customHeight="1" x14ac:dyDescent="0.25">
      <c r="A195" s="50">
        <v>183</v>
      </c>
      <c r="C195" s="22" t="s">
        <v>243</v>
      </c>
      <c r="E195" s="1" t="s">
        <v>687</v>
      </c>
      <c r="F195" s="1" t="s">
        <v>243</v>
      </c>
      <c r="G195" s="50"/>
      <c r="H195" s="50"/>
      <c r="I195" s="50"/>
      <c r="J195" s="50"/>
      <c r="K195" s="30">
        <f>SUM(G195:J195)</f>
        <v>0</v>
      </c>
      <c r="L195" s="30">
        <f>COUNTIF(G195:J195, "&gt;0" )</f>
        <v>0</v>
      </c>
      <c r="M195" s="30">
        <f>IF(L195=0,0,K195/L195)</f>
        <v>0</v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5" customHeight="1" x14ac:dyDescent="0.25">
      <c r="A196" s="50">
        <v>184</v>
      </c>
      <c r="C196" s="22" t="s">
        <v>243</v>
      </c>
      <c r="E196" s="1" t="s">
        <v>687</v>
      </c>
      <c r="F196" s="1" t="s">
        <v>243</v>
      </c>
      <c r="G196" s="50"/>
      <c r="H196" s="50"/>
      <c r="I196" s="50"/>
      <c r="J196" s="50"/>
      <c r="K196" s="30">
        <f>SUM(G196:J196)</f>
        <v>0</v>
      </c>
      <c r="L196" s="30">
        <f>COUNTIF(G196:J196, "&gt;0" )</f>
        <v>0</v>
      </c>
      <c r="M196" s="30">
        <f>IF(L196=0,0,K196/L196)</f>
        <v>0</v>
      </c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5" customHeight="1" x14ac:dyDescent="0.25">
      <c r="A197" s="50">
        <v>185</v>
      </c>
      <c r="C197" s="22" t="s">
        <v>243</v>
      </c>
      <c r="E197" s="1" t="s">
        <v>688</v>
      </c>
      <c r="F197" s="1" t="s">
        <v>243</v>
      </c>
      <c r="G197" s="50"/>
      <c r="H197" s="50"/>
      <c r="I197" s="50"/>
      <c r="J197" s="50"/>
      <c r="K197" s="30">
        <f>SUM(G197:J197)</f>
        <v>0</v>
      </c>
      <c r="L197" s="30">
        <f>COUNTIF(G197:J197, "&gt;0" )</f>
        <v>0</v>
      </c>
      <c r="M197" s="30">
        <f>IF(L197=0,0,K197/L197)</f>
        <v>0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5" customHeight="1" x14ac:dyDescent="0.25">
      <c r="A198" s="50">
        <v>186</v>
      </c>
      <c r="C198" s="22" t="s">
        <v>243</v>
      </c>
      <c r="E198" s="64" t="s">
        <v>688</v>
      </c>
      <c r="F198" s="64" t="s">
        <v>243</v>
      </c>
      <c r="G198" s="24"/>
      <c r="H198" s="24"/>
      <c r="I198" s="24"/>
      <c r="J198" s="24"/>
      <c r="K198" s="19">
        <f>SUM(G198:J198)</f>
        <v>0</v>
      </c>
      <c r="L198" s="19">
        <f>COUNTIF(G198:J198, "&gt;0" )</f>
        <v>0</v>
      </c>
      <c r="M198" s="19">
        <f>IF(L198=0,0,K198/L198)</f>
        <v>0</v>
      </c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5" customHeight="1" x14ac:dyDescent="0.25">
      <c r="A199" s="50">
        <v>187</v>
      </c>
      <c r="C199" s="22" t="s">
        <v>243</v>
      </c>
      <c r="E199" s="1" t="s">
        <v>688</v>
      </c>
      <c r="F199" s="1" t="s">
        <v>243</v>
      </c>
      <c r="G199" s="50"/>
      <c r="H199" s="50"/>
      <c r="I199" s="50"/>
      <c r="J199" s="50"/>
      <c r="K199" s="30">
        <f>SUM(G199:J199)</f>
        <v>0</v>
      </c>
      <c r="L199" s="30">
        <f>COUNTIF(G199:J199, "&gt;0" )</f>
        <v>0</v>
      </c>
      <c r="M199" s="30">
        <f>IF(L199=0,0,K199/L199)</f>
        <v>0</v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5" customHeight="1" x14ac:dyDescent="0.25">
      <c r="A200" s="50">
        <v>188</v>
      </c>
      <c r="C200" s="22" t="s">
        <v>243</v>
      </c>
      <c r="E200" s="1" t="s">
        <v>689</v>
      </c>
      <c r="F200" s="1" t="s">
        <v>243</v>
      </c>
      <c r="G200" s="50"/>
      <c r="H200" s="50"/>
      <c r="I200" s="50"/>
      <c r="J200" s="50"/>
      <c r="K200" s="30">
        <f>SUM(G200:J200)</f>
        <v>0</v>
      </c>
      <c r="L200" s="30">
        <f>COUNTIF(G200:J200, "&gt;0" )</f>
        <v>0</v>
      </c>
      <c r="M200" s="30">
        <f>IF(L200=0,0,K200/L200)</f>
        <v>0</v>
      </c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5" customHeight="1" x14ac:dyDescent="0.25">
      <c r="A201" s="50">
        <v>189</v>
      </c>
      <c r="C201" s="22" t="s">
        <v>243</v>
      </c>
      <c r="E201" s="1" t="s">
        <v>689</v>
      </c>
      <c r="F201" s="1" t="s">
        <v>243</v>
      </c>
      <c r="G201" s="50"/>
      <c r="H201" s="50"/>
      <c r="I201" s="50"/>
      <c r="J201" s="50"/>
      <c r="K201" s="30">
        <f>SUM(G201:J201)</f>
        <v>0</v>
      </c>
      <c r="L201" s="30">
        <f>COUNTIF(G201:J201, "&gt;0" )</f>
        <v>0</v>
      </c>
      <c r="M201" s="30">
        <f>IF(L201=0,0,K201/L201)</f>
        <v>0</v>
      </c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5" customHeight="1" x14ac:dyDescent="0.25">
      <c r="A202" s="50">
        <v>190</v>
      </c>
      <c r="C202" s="22" t="s">
        <v>243</v>
      </c>
      <c r="E202" s="64" t="s">
        <v>689</v>
      </c>
      <c r="F202" s="64" t="s">
        <v>243</v>
      </c>
      <c r="G202" s="24"/>
      <c r="H202" s="24"/>
      <c r="I202" s="24"/>
      <c r="J202" s="24"/>
      <c r="K202" s="19">
        <f>SUM(G202:J202)</f>
        <v>0</v>
      </c>
      <c r="L202" s="19">
        <f>COUNTIF(G202:J202, "&gt;0" )</f>
        <v>0</v>
      </c>
      <c r="M202" s="19">
        <f>IF(L202=0,0,K202/L202)</f>
        <v>0</v>
      </c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5" customHeight="1" x14ac:dyDescent="0.25">
      <c r="A203" s="50">
        <v>191</v>
      </c>
      <c r="C203" s="22" t="s">
        <v>243</v>
      </c>
      <c r="E203" s="1" t="s">
        <v>690</v>
      </c>
      <c r="F203" s="1" t="s">
        <v>243</v>
      </c>
      <c r="G203" s="50"/>
      <c r="H203" s="50"/>
      <c r="I203" s="50"/>
      <c r="J203" s="50"/>
      <c r="K203" s="30">
        <f>SUM(G203:J203)</f>
        <v>0</v>
      </c>
      <c r="L203" s="30">
        <f>COUNTIF(G203:J203, "&gt;0" )</f>
        <v>0</v>
      </c>
      <c r="M203" s="30">
        <f>IF(L203=0,0,K203/L203)</f>
        <v>0</v>
      </c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5" customHeight="1" x14ac:dyDescent="0.25">
      <c r="A204" s="50">
        <v>192</v>
      </c>
      <c r="C204" s="22" t="s">
        <v>243</v>
      </c>
      <c r="E204" s="1" t="s">
        <v>690</v>
      </c>
      <c r="F204" s="1" t="s">
        <v>243</v>
      </c>
      <c r="G204" s="50"/>
      <c r="H204" s="50"/>
      <c r="I204" s="50"/>
      <c r="J204" s="50"/>
      <c r="K204" s="30">
        <f>SUM(G204:J204)</f>
        <v>0</v>
      </c>
      <c r="L204" s="30">
        <f>COUNTIF(G204:J204, "&gt;0" )</f>
        <v>0</v>
      </c>
      <c r="M204" s="30">
        <f>IF(L204=0,0,K204/L204)</f>
        <v>0</v>
      </c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5" customHeight="1" x14ac:dyDescent="0.25">
      <c r="A205" s="50">
        <v>193</v>
      </c>
      <c r="C205" s="22" t="s">
        <v>243</v>
      </c>
      <c r="E205" s="1" t="s">
        <v>690</v>
      </c>
      <c r="F205" s="1" t="s">
        <v>243</v>
      </c>
      <c r="G205" s="50"/>
      <c r="H205" s="50"/>
      <c r="I205" s="50"/>
      <c r="J205" s="50"/>
      <c r="K205" s="30">
        <f>SUM(G205:J205)</f>
        <v>0</v>
      </c>
      <c r="L205" s="30">
        <f>COUNTIF(G205:J205, "&gt;0" )</f>
        <v>0</v>
      </c>
      <c r="M205" s="30">
        <f>IF(L205=0,0,K205/L205)</f>
        <v>0</v>
      </c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5" customHeight="1" x14ac:dyDescent="0.25">
      <c r="A206" s="50">
        <v>194</v>
      </c>
      <c r="C206" s="22" t="s">
        <v>243</v>
      </c>
      <c r="E206" s="64" t="s">
        <v>898</v>
      </c>
      <c r="F206" s="64" t="s">
        <v>243</v>
      </c>
      <c r="G206" s="24">
        <v>0</v>
      </c>
      <c r="H206" s="24">
        <v>0</v>
      </c>
      <c r="I206" s="24">
        <v>0</v>
      </c>
      <c r="J206" s="24">
        <v>0</v>
      </c>
      <c r="K206" s="19">
        <f>SUM(G206:J206)</f>
        <v>0</v>
      </c>
      <c r="L206" s="19">
        <f>COUNTIF(G206:J206, "&gt;0" )</f>
        <v>0</v>
      </c>
      <c r="M206" s="19">
        <f>IF(L206=0,0,K206/L206)</f>
        <v>0</v>
      </c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5" customHeight="1" x14ac:dyDescent="0.25">
      <c r="A207" s="50">
        <v>195</v>
      </c>
      <c r="C207" s="22" t="s">
        <v>243</v>
      </c>
      <c r="E207" s="1" t="s">
        <v>898</v>
      </c>
      <c r="F207" s="1" t="s">
        <v>243</v>
      </c>
      <c r="G207" s="50">
        <v>0</v>
      </c>
      <c r="H207" s="50">
        <v>0</v>
      </c>
      <c r="I207" s="50">
        <v>0</v>
      </c>
      <c r="J207" s="50">
        <v>0</v>
      </c>
      <c r="K207" s="30">
        <f>SUM(G207:J207)</f>
        <v>0</v>
      </c>
      <c r="L207" s="30">
        <f>COUNTIF(G207:J207, "&gt;0" )</f>
        <v>0</v>
      </c>
      <c r="M207" s="30">
        <f>IF(L207=0,0,K207/L207)</f>
        <v>0</v>
      </c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5" customHeight="1" x14ac:dyDescent="0.25">
      <c r="A208" s="50">
        <v>196</v>
      </c>
      <c r="C208" s="22" t="s">
        <v>243</v>
      </c>
      <c r="E208" s="1" t="s">
        <v>694</v>
      </c>
      <c r="F208" s="1" t="s">
        <v>243</v>
      </c>
      <c r="G208" s="50"/>
      <c r="H208" s="50"/>
      <c r="I208" s="50"/>
      <c r="J208" s="50"/>
      <c r="K208" s="30">
        <f>SUM(G208:J208)</f>
        <v>0</v>
      </c>
      <c r="L208" s="30">
        <f>COUNTIF(G208:J208, "&gt;0" )</f>
        <v>0</v>
      </c>
      <c r="M208" s="30">
        <f>IF(L208=0,0,K208/L208)</f>
        <v>0</v>
      </c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5" customHeight="1" x14ac:dyDescent="0.25">
      <c r="A209" s="50">
        <v>197</v>
      </c>
      <c r="C209" s="22" t="s">
        <v>243</v>
      </c>
      <c r="E209" s="1" t="s">
        <v>694</v>
      </c>
      <c r="F209" s="1" t="s">
        <v>243</v>
      </c>
      <c r="G209" s="50"/>
      <c r="H209" s="50"/>
      <c r="I209" s="50"/>
      <c r="J209" s="50"/>
      <c r="K209" s="30">
        <f>SUM(G209:J209)</f>
        <v>0</v>
      </c>
      <c r="L209" s="30">
        <f>COUNTIF(G209:J209, "&gt;0" )</f>
        <v>0</v>
      </c>
      <c r="M209" s="30">
        <f>IF(L209=0,0,K209/L209)</f>
        <v>0</v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5" customHeight="1" x14ac:dyDescent="0.25">
      <c r="A210" s="50">
        <v>198</v>
      </c>
      <c r="C210" s="22" t="s">
        <v>243</v>
      </c>
      <c r="E210" s="1" t="s">
        <v>694</v>
      </c>
      <c r="F210" s="1" t="s">
        <v>243</v>
      </c>
      <c r="G210" s="50"/>
      <c r="H210" s="50"/>
      <c r="I210" s="50"/>
      <c r="J210" s="50"/>
      <c r="K210" s="30">
        <f>SUM(G210:J210)</f>
        <v>0</v>
      </c>
      <c r="L210" s="30">
        <f>COUNTIF(G210:J210, "&gt;0" )</f>
        <v>0</v>
      </c>
      <c r="M210" s="30">
        <f>IF(L210=0,0,K210/L210)</f>
        <v>0</v>
      </c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5" customHeight="1" x14ac:dyDescent="0.25">
      <c r="A211" s="50">
        <v>199</v>
      </c>
      <c r="C211" s="22" t="s">
        <v>243</v>
      </c>
      <c r="E211" s="1" t="s">
        <v>898</v>
      </c>
      <c r="F211" s="1" t="s">
        <v>243</v>
      </c>
      <c r="G211" s="50">
        <v>0</v>
      </c>
      <c r="H211" s="50">
        <v>0</v>
      </c>
      <c r="I211" s="50">
        <v>0</v>
      </c>
      <c r="J211" s="50">
        <v>0</v>
      </c>
      <c r="K211" s="30">
        <f>SUM(G211:J211)</f>
        <v>0</v>
      </c>
      <c r="L211" s="30">
        <f>COUNTIF(G211:J211, "&gt;0" )</f>
        <v>0</v>
      </c>
      <c r="M211" s="30">
        <f>IF(L211=0,0,K211/L211)</f>
        <v>0</v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5" customHeight="1" x14ac:dyDescent="0.25">
      <c r="A212" s="50">
        <v>200</v>
      </c>
      <c r="C212" s="22" t="s">
        <v>243</v>
      </c>
      <c r="E212" s="1" t="s">
        <v>898</v>
      </c>
      <c r="F212" s="1" t="s">
        <v>243</v>
      </c>
      <c r="G212" s="50">
        <v>0</v>
      </c>
      <c r="H212" s="50">
        <v>0</v>
      </c>
      <c r="I212" s="50">
        <v>0</v>
      </c>
      <c r="J212" s="50">
        <v>0</v>
      </c>
      <c r="K212" s="30">
        <f>SUM(G212:J212)</f>
        <v>0</v>
      </c>
      <c r="L212" s="30">
        <f>COUNTIF(G212:J212, "&gt;0" )</f>
        <v>0</v>
      </c>
      <c r="M212" s="30">
        <f>IF(L212=0,0,K212/L212)</f>
        <v>0</v>
      </c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5" customHeight="1" x14ac:dyDescent="0.25">
      <c r="A213" s="50">
        <v>201</v>
      </c>
      <c r="C213" s="22" t="s">
        <v>243</v>
      </c>
      <c r="E213" s="1" t="s">
        <v>695</v>
      </c>
      <c r="F213" s="1" t="s">
        <v>243</v>
      </c>
      <c r="G213" s="50"/>
      <c r="H213" s="50"/>
      <c r="I213" s="50"/>
      <c r="J213" s="50"/>
      <c r="K213" s="30">
        <f>SUM(G213:J213)</f>
        <v>0</v>
      </c>
      <c r="L213" s="30">
        <f>COUNTIF(G213:J213, "&gt;0" )</f>
        <v>0</v>
      </c>
      <c r="M213" s="30">
        <f>IF(L213=0,0,K213/L213)</f>
        <v>0</v>
      </c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5" customHeight="1" x14ac:dyDescent="0.25">
      <c r="A214" s="50">
        <v>202</v>
      </c>
      <c r="C214" s="22" t="s">
        <v>243</v>
      </c>
      <c r="E214" s="1" t="s">
        <v>695</v>
      </c>
      <c r="F214" s="1" t="s">
        <v>243</v>
      </c>
      <c r="G214" s="50"/>
      <c r="H214" s="50"/>
      <c r="I214" s="50"/>
      <c r="J214" s="50"/>
      <c r="K214" s="30">
        <f>SUM(G214:J214)</f>
        <v>0</v>
      </c>
      <c r="L214" s="30">
        <f>COUNTIF(G214:J214, "&gt;0" )</f>
        <v>0</v>
      </c>
      <c r="M214" s="30">
        <f>IF(L214=0,0,K214/L214)</f>
        <v>0</v>
      </c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5" customHeight="1" x14ac:dyDescent="0.25">
      <c r="A215" s="50">
        <v>203</v>
      </c>
      <c r="C215" s="22" t="s">
        <v>243</v>
      </c>
      <c r="E215" s="1" t="s">
        <v>898</v>
      </c>
      <c r="F215" s="1" t="s">
        <v>243</v>
      </c>
      <c r="G215" s="50">
        <v>0</v>
      </c>
      <c r="H215" s="50">
        <v>0</v>
      </c>
      <c r="I215" s="50">
        <v>0</v>
      </c>
      <c r="J215" s="50">
        <v>0</v>
      </c>
      <c r="K215" s="30">
        <f>SUM(G215:J215)</f>
        <v>0</v>
      </c>
      <c r="L215" s="30">
        <f>COUNTIF(G215:J215, "&gt;0" )</f>
        <v>0</v>
      </c>
      <c r="M215" s="30">
        <f>IF(L215=0,0,K215/L215)</f>
        <v>0</v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5" customHeight="1" x14ac:dyDescent="0.25">
      <c r="A216" s="50">
        <v>204</v>
      </c>
      <c r="C216" s="22" t="s">
        <v>243</v>
      </c>
      <c r="E216" s="1" t="s">
        <v>898</v>
      </c>
      <c r="F216" s="1" t="s">
        <v>243</v>
      </c>
      <c r="G216" s="50">
        <v>0</v>
      </c>
      <c r="H216" s="50">
        <v>0</v>
      </c>
      <c r="I216" s="50">
        <v>0</v>
      </c>
      <c r="J216" s="50">
        <v>0</v>
      </c>
      <c r="K216" s="30">
        <f>SUM(G216:J216)</f>
        <v>0</v>
      </c>
      <c r="L216" s="30">
        <f>COUNTIF(G216:J216, "&gt;0" )</f>
        <v>0</v>
      </c>
      <c r="M216" s="30">
        <f>IF(L216=0,0,K216/L216)</f>
        <v>0</v>
      </c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5" customHeight="1" x14ac:dyDescent="0.25">
      <c r="A217" s="50">
        <v>205</v>
      </c>
      <c r="C217" s="22" t="s">
        <v>243</v>
      </c>
      <c r="E217" s="1" t="s">
        <v>898</v>
      </c>
      <c r="F217" s="1" t="s">
        <v>243</v>
      </c>
      <c r="G217" s="50">
        <v>0</v>
      </c>
      <c r="H217" s="50">
        <v>0</v>
      </c>
      <c r="I217" s="50">
        <v>0</v>
      </c>
      <c r="J217" s="50">
        <v>0</v>
      </c>
      <c r="K217" s="30">
        <f>SUM(G217:J217)</f>
        <v>0</v>
      </c>
      <c r="L217" s="30">
        <f>COUNTIF(G217:J217, "&gt;0" )</f>
        <v>0</v>
      </c>
      <c r="M217" s="30">
        <f>IF(L217=0,0,K217/L217)</f>
        <v>0</v>
      </c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5" customHeight="1" x14ac:dyDescent="0.25">
      <c r="A218" s="50">
        <v>206</v>
      </c>
      <c r="C218" s="22" t="s">
        <v>243</v>
      </c>
      <c r="E218" s="1" t="s">
        <v>898</v>
      </c>
      <c r="F218" s="1" t="s">
        <v>243</v>
      </c>
      <c r="G218" s="50">
        <v>0</v>
      </c>
      <c r="H218" s="50">
        <v>0</v>
      </c>
      <c r="I218" s="50">
        <v>0</v>
      </c>
      <c r="J218" s="50">
        <v>0</v>
      </c>
      <c r="K218" s="30">
        <f>SUM(G218:J218)</f>
        <v>0</v>
      </c>
      <c r="L218" s="30">
        <f>COUNTIF(G218:J218, "&gt;0" )</f>
        <v>0</v>
      </c>
      <c r="M218" s="30">
        <f>IF(L218=0,0,K218/L218)</f>
        <v>0</v>
      </c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5" customHeight="1" x14ac:dyDescent="0.25">
      <c r="A219" s="50">
        <v>207</v>
      </c>
      <c r="C219" s="22" t="s">
        <v>243</v>
      </c>
      <c r="E219" s="1" t="s">
        <v>898</v>
      </c>
      <c r="F219" s="1" t="s">
        <v>243</v>
      </c>
      <c r="G219" s="50">
        <v>0</v>
      </c>
      <c r="H219" s="50">
        <v>0</v>
      </c>
      <c r="I219" s="50">
        <v>0</v>
      </c>
      <c r="J219" s="50">
        <v>0</v>
      </c>
      <c r="K219" s="30">
        <f>SUM(G219:J219)</f>
        <v>0</v>
      </c>
      <c r="L219" s="30">
        <f>COUNTIF(G219:J219, "&gt;0" )</f>
        <v>0</v>
      </c>
      <c r="M219" s="30">
        <f>IF(L219=0,0,K219/L219)</f>
        <v>0</v>
      </c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5" customHeight="1" x14ac:dyDescent="0.25">
      <c r="A220" s="50">
        <v>208</v>
      </c>
      <c r="C220" s="22" t="s">
        <v>243</v>
      </c>
      <c r="E220" s="1" t="s">
        <v>696</v>
      </c>
      <c r="F220" s="1" t="s">
        <v>243</v>
      </c>
      <c r="G220" s="50"/>
      <c r="H220" s="50"/>
      <c r="I220" s="50"/>
      <c r="J220" s="50"/>
      <c r="K220" s="30">
        <f>SUM(G220:J220)</f>
        <v>0</v>
      </c>
      <c r="L220" s="30">
        <f>COUNTIF(G220:J220, "&gt;0" )</f>
        <v>0</v>
      </c>
      <c r="M220" s="30">
        <f>IF(L220=0,0,K220/L220)</f>
        <v>0</v>
      </c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5" customHeight="1" x14ac:dyDescent="0.25">
      <c r="A221" s="50">
        <v>209</v>
      </c>
      <c r="C221" s="22" t="s">
        <v>243</v>
      </c>
      <c r="E221" s="64" t="s">
        <v>696</v>
      </c>
      <c r="F221" s="64" t="s">
        <v>243</v>
      </c>
      <c r="G221" s="24"/>
      <c r="H221" s="24"/>
      <c r="I221" s="24"/>
      <c r="J221" s="24"/>
      <c r="K221" s="19">
        <f>SUM(G221:J221)</f>
        <v>0</v>
      </c>
      <c r="L221" s="19">
        <f>COUNTIF(G221:J221, "&gt;0" )</f>
        <v>0</v>
      </c>
      <c r="M221" s="19">
        <f>IF(L221=0,0,K221/L221)</f>
        <v>0</v>
      </c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5" customHeight="1" x14ac:dyDescent="0.25">
      <c r="A222" s="50">
        <v>210</v>
      </c>
      <c r="C222" s="22" t="s">
        <v>243</v>
      </c>
      <c r="E222" s="1" t="s">
        <v>696</v>
      </c>
      <c r="F222" s="1" t="s">
        <v>243</v>
      </c>
      <c r="G222" s="50"/>
      <c r="H222" s="50"/>
      <c r="I222" s="50"/>
      <c r="J222" s="50"/>
      <c r="K222" s="30">
        <f>SUM(G222:J222)</f>
        <v>0</v>
      </c>
      <c r="L222" s="30">
        <f>COUNTIF(G222:J222, "&gt;0" )</f>
        <v>0</v>
      </c>
      <c r="M222" s="30">
        <f>IF(L222=0,0,K222/L222)</f>
        <v>0</v>
      </c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5" customHeight="1" x14ac:dyDescent="0.25">
      <c r="A223" s="50">
        <v>211</v>
      </c>
      <c r="C223" s="22" t="s">
        <v>243</v>
      </c>
      <c r="E223" s="1" t="s">
        <v>898</v>
      </c>
      <c r="F223" s="1" t="s">
        <v>243</v>
      </c>
      <c r="G223" s="50">
        <v>0</v>
      </c>
      <c r="H223" s="50">
        <v>0</v>
      </c>
      <c r="I223" s="50">
        <v>0</v>
      </c>
      <c r="J223" s="50">
        <v>0</v>
      </c>
      <c r="K223" s="30">
        <f>SUM(G223:J223)</f>
        <v>0</v>
      </c>
      <c r="L223" s="30">
        <f>COUNTIF(G223:J223, "&gt;0" )</f>
        <v>0</v>
      </c>
      <c r="M223" s="30">
        <f>IF(L223=0,0,K223/L223)</f>
        <v>0</v>
      </c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5" customHeight="1" x14ac:dyDescent="0.25">
      <c r="A224" s="50">
        <v>212</v>
      </c>
      <c r="C224" s="22" t="s">
        <v>243</v>
      </c>
      <c r="E224" s="1" t="s">
        <v>697</v>
      </c>
      <c r="F224" s="1" t="s">
        <v>243</v>
      </c>
      <c r="G224" s="50"/>
      <c r="H224" s="50"/>
      <c r="I224" s="50"/>
      <c r="J224" s="50"/>
      <c r="K224" s="30">
        <f>SUM(G224:J224)</f>
        <v>0</v>
      </c>
      <c r="L224" s="30">
        <f>COUNTIF(G224:J224, "&gt;0" )</f>
        <v>0</v>
      </c>
      <c r="M224" s="30">
        <f>IF(L224=0,0,K224/L224)</f>
        <v>0</v>
      </c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5" customHeight="1" x14ac:dyDescent="0.25">
      <c r="A225" s="50">
        <v>213</v>
      </c>
      <c r="C225" s="22" t="s">
        <v>243</v>
      </c>
      <c r="E225" s="1" t="s">
        <v>697</v>
      </c>
      <c r="F225" s="1" t="s">
        <v>243</v>
      </c>
      <c r="G225" s="50"/>
      <c r="H225" s="50"/>
      <c r="I225" s="50"/>
      <c r="J225" s="50"/>
      <c r="K225" s="30">
        <f>SUM(G225:J225)</f>
        <v>0</v>
      </c>
      <c r="L225" s="30">
        <f>COUNTIF(G225:J225, "&gt;0" )</f>
        <v>0</v>
      </c>
      <c r="M225" s="30">
        <f>IF(L225=0,0,K225/L225)</f>
        <v>0</v>
      </c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5" customHeight="1" x14ac:dyDescent="0.25">
      <c r="A226" s="50">
        <v>214</v>
      </c>
      <c r="C226" s="22" t="s">
        <v>243</v>
      </c>
      <c r="E226" s="1" t="s">
        <v>697</v>
      </c>
      <c r="F226" s="1" t="s">
        <v>243</v>
      </c>
      <c r="G226" s="50"/>
      <c r="H226" s="50"/>
      <c r="I226" s="50"/>
      <c r="J226" s="50"/>
      <c r="K226" s="30">
        <f>SUM(G226:J226)</f>
        <v>0</v>
      </c>
      <c r="L226" s="30">
        <f>COUNTIF(G226:J226, "&gt;0" )</f>
        <v>0</v>
      </c>
      <c r="M226" s="30">
        <f>IF(L226=0,0,K226/L226)</f>
        <v>0</v>
      </c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5" customHeight="1" x14ac:dyDescent="0.25">
      <c r="A227" s="50">
        <v>215</v>
      </c>
      <c r="C227" s="22" t="s">
        <v>243</v>
      </c>
      <c r="E227" s="64" t="s">
        <v>906</v>
      </c>
      <c r="F227" s="64" t="s">
        <v>243</v>
      </c>
      <c r="G227" s="24">
        <v>0</v>
      </c>
      <c r="H227" s="24">
        <v>0</v>
      </c>
      <c r="I227" s="24">
        <v>0</v>
      </c>
      <c r="J227" s="24">
        <v>0</v>
      </c>
      <c r="K227" s="19">
        <f>SUM(G227:J227)</f>
        <v>0</v>
      </c>
      <c r="L227" s="19">
        <f>COUNTIF(G227:J227, "&gt;0" )</f>
        <v>0</v>
      </c>
      <c r="M227" s="19">
        <f>IF(L227=0,0,K227/L227)</f>
        <v>0</v>
      </c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5" customHeight="1" x14ac:dyDescent="0.25">
      <c r="A228" s="50">
        <v>216</v>
      </c>
      <c r="C228" s="22" t="s">
        <v>243</v>
      </c>
      <c r="E228" s="1" t="s">
        <v>906</v>
      </c>
      <c r="F228" s="1" t="s">
        <v>243</v>
      </c>
      <c r="G228" s="50">
        <v>0</v>
      </c>
      <c r="H228" s="50">
        <v>0</v>
      </c>
      <c r="I228" s="50">
        <v>0</v>
      </c>
      <c r="J228" s="50">
        <v>0</v>
      </c>
      <c r="K228" s="30">
        <f>SUM(G228:J228)</f>
        <v>0</v>
      </c>
      <c r="L228" s="30">
        <f>COUNTIF(G228:J228, "&gt;0" )</f>
        <v>0</v>
      </c>
      <c r="M228" s="30">
        <f>IF(L228=0,0,K228/L228)</f>
        <v>0</v>
      </c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5" customHeight="1" x14ac:dyDescent="0.25">
      <c r="A229" s="50">
        <v>217</v>
      </c>
      <c r="C229" s="22" t="s">
        <v>243</v>
      </c>
      <c r="E229" s="1" t="s">
        <v>698</v>
      </c>
      <c r="F229" s="1" t="s">
        <v>243</v>
      </c>
      <c r="G229" s="50"/>
      <c r="H229" s="50"/>
      <c r="I229" s="50"/>
      <c r="J229" s="50"/>
      <c r="K229" s="30">
        <f>SUM(G229:J229)</f>
        <v>0</v>
      </c>
      <c r="L229" s="30">
        <f>COUNTIF(G229:J229, "&gt;0" )</f>
        <v>0</v>
      </c>
      <c r="M229" s="30">
        <f>IF(L229=0,0,K229/L229)</f>
        <v>0</v>
      </c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5" customHeight="1" x14ac:dyDescent="0.25">
      <c r="A230" s="50">
        <v>218</v>
      </c>
      <c r="C230" s="22" t="s">
        <v>243</v>
      </c>
      <c r="E230" s="1" t="s">
        <v>698</v>
      </c>
      <c r="F230" s="1" t="s">
        <v>243</v>
      </c>
      <c r="G230" s="50"/>
      <c r="H230" s="50"/>
      <c r="I230" s="50"/>
      <c r="J230" s="50"/>
      <c r="K230" s="30">
        <f>SUM(G230:J230)</f>
        <v>0</v>
      </c>
      <c r="L230" s="30">
        <f>COUNTIF(G230:J230, "&gt;0" )</f>
        <v>0</v>
      </c>
      <c r="M230" s="30">
        <f>IF(L230=0,0,K230/L230)</f>
        <v>0</v>
      </c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5" customHeight="1" x14ac:dyDescent="0.25">
      <c r="A231" s="50">
        <v>219</v>
      </c>
      <c r="C231" s="22" t="s">
        <v>243</v>
      </c>
      <c r="E231" s="1" t="s">
        <v>698</v>
      </c>
      <c r="F231" s="1" t="s">
        <v>243</v>
      </c>
      <c r="G231" s="50"/>
      <c r="H231" s="50"/>
      <c r="I231" s="50"/>
      <c r="J231" s="50"/>
      <c r="K231" s="30">
        <f>SUM(G231:J231)</f>
        <v>0</v>
      </c>
      <c r="L231" s="30">
        <f>COUNTIF(G231:J231, "&gt;0" )</f>
        <v>0</v>
      </c>
      <c r="M231" s="30">
        <f>IF(L231=0,0,K231/L231)</f>
        <v>0</v>
      </c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5" customHeight="1" x14ac:dyDescent="0.25">
      <c r="A232" s="50">
        <v>220</v>
      </c>
      <c r="C232" s="22" t="s">
        <v>243</v>
      </c>
      <c r="E232" s="1" t="s">
        <v>898</v>
      </c>
      <c r="F232" s="1" t="s">
        <v>243</v>
      </c>
      <c r="G232" s="50">
        <v>0</v>
      </c>
      <c r="H232" s="50">
        <v>0</v>
      </c>
      <c r="I232" s="50">
        <v>0</v>
      </c>
      <c r="J232" s="50">
        <v>0</v>
      </c>
      <c r="K232" s="30">
        <f>SUM(G232:J232)</f>
        <v>0</v>
      </c>
      <c r="L232" s="30">
        <f>COUNTIF(G232:J232, "&gt;0" )</f>
        <v>0</v>
      </c>
      <c r="M232" s="30">
        <f>IF(L232=0,0,K232/L232)</f>
        <v>0</v>
      </c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5" customHeight="1" x14ac:dyDescent="0.25">
      <c r="A233" s="50">
        <v>221</v>
      </c>
      <c r="C233" s="22" t="s">
        <v>243</v>
      </c>
      <c r="E233" s="1" t="s">
        <v>898</v>
      </c>
      <c r="F233" s="1" t="s">
        <v>243</v>
      </c>
      <c r="G233" s="50">
        <v>0</v>
      </c>
      <c r="H233" s="50">
        <v>0</v>
      </c>
      <c r="I233" s="50">
        <v>0</v>
      </c>
      <c r="J233" s="50">
        <v>0</v>
      </c>
      <c r="K233" s="30">
        <f>SUM(G233:J233)</f>
        <v>0</v>
      </c>
      <c r="L233" s="30">
        <f>COUNTIF(G233:J233, "&gt;0" )</f>
        <v>0</v>
      </c>
      <c r="M233" s="30">
        <f>IF(L233=0,0,K233/L233)</f>
        <v>0</v>
      </c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5" customHeight="1" x14ac:dyDescent="0.25">
      <c r="A234" s="50">
        <v>222</v>
      </c>
      <c r="C234" s="22" t="s">
        <v>243</v>
      </c>
      <c r="E234" s="1" t="s">
        <v>699</v>
      </c>
      <c r="F234" s="1" t="s">
        <v>243</v>
      </c>
      <c r="G234" s="50"/>
      <c r="H234" s="50"/>
      <c r="I234" s="50"/>
      <c r="J234" s="50"/>
      <c r="K234" s="30">
        <f>SUM(G234:J234)</f>
        <v>0</v>
      </c>
      <c r="L234" s="30">
        <f>COUNTIF(G234:J234, "&gt;0" )</f>
        <v>0</v>
      </c>
      <c r="M234" s="30">
        <f>IF(L234=0,0,K234/L234)</f>
        <v>0</v>
      </c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5" customHeight="1" x14ac:dyDescent="0.25">
      <c r="A235" s="50">
        <v>223</v>
      </c>
      <c r="C235" s="22" t="s">
        <v>243</v>
      </c>
      <c r="E235" s="1" t="s">
        <v>699</v>
      </c>
      <c r="F235" s="1" t="s">
        <v>243</v>
      </c>
      <c r="G235" s="50"/>
      <c r="H235" s="50"/>
      <c r="I235" s="50"/>
      <c r="J235" s="50"/>
      <c r="K235" s="30">
        <f>SUM(G235:J235)</f>
        <v>0</v>
      </c>
      <c r="L235" s="30">
        <f>COUNTIF(G235:J235, "&gt;0" )</f>
        <v>0</v>
      </c>
      <c r="M235" s="30">
        <f>IF(L235=0,0,K235/L235)</f>
        <v>0</v>
      </c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5" customHeight="1" x14ac:dyDescent="0.25">
      <c r="A236" s="50">
        <v>224</v>
      </c>
      <c r="C236" s="22" t="s">
        <v>243</v>
      </c>
      <c r="E236" s="64" t="s">
        <v>699</v>
      </c>
      <c r="F236" s="64" t="s">
        <v>243</v>
      </c>
      <c r="G236" s="24"/>
      <c r="H236" s="24"/>
      <c r="I236" s="24"/>
      <c r="J236" s="24"/>
      <c r="K236" s="19">
        <f>SUM(G236:J236)</f>
        <v>0</v>
      </c>
      <c r="L236" s="19">
        <f>COUNTIF(G236:J236, "&gt;0" )</f>
        <v>0</v>
      </c>
      <c r="M236" s="19">
        <f>IF(L236=0,0,K236/L236)</f>
        <v>0</v>
      </c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5" customHeight="1" x14ac:dyDescent="0.25">
      <c r="A237" s="50">
        <v>225</v>
      </c>
      <c r="C237" s="22" t="s">
        <v>243</v>
      </c>
      <c r="E237" s="1" t="s">
        <v>906</v>
      </c>
      <c r="F237" s="1" t="s">
        <v>243</v>
      </c>
      <c r="G237" s="50">
        <v>0</v>
      </c>
      <c r="H237" s="50">
        <v>0</v>
      </c>
      <c r="I237" s="50">
        <v>0</v>
      </c>
      <c r="J237" s="50">
        <v>0</v>
      </c>
      <c r="K237" s="30">
        <f>SUM(G237:J237)</f>
        <v>0</v>
      </c>
      <c r="L237" s="30">
        <f>COUNTIF(G237:J237, "&gt;0" )</f>
        <v>0</v>
      </c>
      <c r="M237" s="30">
        <f>IF(L237=0,0,K237/L237)</f>
        <v>0</v>
      </c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5" customHeight="1" x14ac:dyDescent="0.25">
      <c r="A238" s="50">
        <v>226</v>
      </c>
      <c r="C238" s="22" t="s">
        <v>243</v>
      </c>
      <c r="E238" s="64" t="s">
        <v>906</v>
      </c>
      <c r="F238" s="64" t="s">
        <v>243</v>
      </c>
      <c r="G238" s="24">
        <v>0</v>
      </c>
      <c r="H238" s="24">
        <v>0</v>
      </c>
      <c r="I238" s="24">
        <v>0</v>
      </c>
      <c r="J238" s="24">
        <v>0</v>
      </c>
      <c r="K238" s="19">
        <f>SUM(G238:J238)</f>
        <v>0</v>
      </c>
      <c r="L238" s="19">
        <f>COUNTIF(G238:J238, "&gt;0" )</f>
        <v>0</v>
      </c>
      <c r="M238" s="19">
        <f>IF(L238=0,0,K238/L238)</f>
        <v>0</v>
      </c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5" customHeight="1" x14ac:dyDescent="0.25">
      <c r="A239" s="50">
        <v>227</v>
      </c>
      <c r="C239" s="22" t="s">
        <v>243</v>
      </c>
      <c r="E239" s="1" t="s">
        <v>906</v>
      </c>
      <c r="F239" s="1" t="s">
        <v>243</v>
      </c>
      <c r="G239" s="50">
        <v>0</v>
      </c>
      <c r="H239" s="50">
        <v>0</v>
      </c>
      <c r="I239" s="50">
        <v>0</v>
      </c>
      <c r="J239" s="50">
        <v>0</v>
      </c>
      <c r="K239" s="30">
        <f>SUM(G239:J239)</f>
        <v>0</v>
      </c>
      <c r="L239" s="30">
        <f>COUNTIF(G239:J239, "&gt;0" )</f>
        <v>0</v>
      </c>
      <c r="M239" s="30">
        <f>IF(L239=0,0,K239/L239)</f>
        <v>0</v>
      </c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5" customHeight="1" x14ac:dyDescent="0.25">
      <c r="A240" s="50">
        <v>228</v>
      </c>
      <c r="C240" s="22" t="s">
        <v>243</v>
      </c>
      <c r="E240" s="64" t="s">
        <v>700</v>
      </c>
      <c r="F240" s="64" t="s">
        <v>243</v>
      </c>
      <c r="G240" s="24"/>
      <c r="H240" s="24"/>
      <c r="I240" s="24"/>
      <c r="J240" s="24"/>
      <c r="K240" s="19">
        <f>SUM(G240:J240)</f>
        <v>0</v>
      </c>
      <c r="L240" s="19">
        <f>COUNTIF(G240:J240, "&gt;0" )</f>
        <v>0</v>
      </c>
      <c r="M240" s="19">
        <f>IF(L240=0,0,K240/L240)</f>
        <v>0</v>
      </c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5" customHeight="1" x14ac:dyDescent="0.25">
      <c r="A241" s="50">
        <v>229</v>
      </c>
      <c r="C241" s="22" t="s">
        <v>243</v>
      </c>
      <c r="E241" s="1" t="s">
        <v>700</v>
      </c>
      <c r="F241" s="1" t="s">
        <v>243</v>
      </c>
      <c r="G241" s="50"/>
      <c r="H241" s="50"/>
      <c r="I241" s="50"/>
      <c r="J241" s="50"/>
      <c r="K241" s="30">
        <f>SUM(G241:J241)</f>
        <v>0</v>
      </c>
      <c r="L241" s="30">
        <f>COUNTIF(G241:J241, "&gt;0" )</f>
        <v>0</v>
      </c>
      <c r="M241" s="30">
        <f>IF(L241=0,0,K241/L241)</f>
        <v>0</v>
      </c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5" customHeight="1" x14ac:dyDescent="0.25">
      <c r="A242" s="50">
        <v>230</v>
      </c>
      <c r="C242" s="22" t="s">
        <v>243</v>
      </c>
      <c r="E242" s="1" t="s">
        <v>700</v>
      </c>
      <c r="F242" s="1" t="s">
        <v>243</v>
      </c>
      <c r="G242" s="50"/>
      <c r="H242" s="50"/>
      <c r="I242" s="50"/>
      <c r="J242" s="50"/>
      <c r="K242" s="30">
        <f>SUM(G242:J242)</f>
        <v>0</v>
      </c>
      <c r="L242" s="30">
        <f>COUNTIF(G242:J242, "&gt;0" )</f>
        <v>0</v>
      </c>
      <c r="M242" s="30">
        <f>IF(L242=0,0,K242/L242)</f>
        <v>0</v>
      </c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5" customHeight="1" x14ac:dyDescent="0.25">
      <c r="A243" s="50">
        <v>231</v>
      </c>
      <c r="C243" s="22" t="s">
        <v>243</v>
      </c>
      <c r="E243" s="1" t="s">
        <v>898</v>
      </c>
      <c r="F243" s="1" t="s">
        <v>243</v>
      </c>
      <c r="G243" s="50">
        <v>0</v>
      </c>
      <c r="H243" s="50">
        <v>0</v>
      </c>
      <c r="I243" s="50">
        <v>0</v>
      </c>
      <c r="J243" s="50">
        <v>0</v>
      </c>
      <c r="K243" s="30">
        <f>SUM(G243:J243)</f>
        <v>0</v>
      </c>
      <c r="L243" s="30">
        <f>COUNTIF(G243:J243, "&gt;0" )</f>
        <v>0</v>
      </c>
      <c r="M243" s="30">
        <f>IF(L243=0,0,K243/L243)</f>
        <v>0</v>
      </c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5" customHeight="1" x14ac:dyDescent="0.25">
      <c r="A244" s="50">
        <v>232</v>
      </c>
      <c r="C244" s="22" t="s">
        <v>243</v>
      </c>
      <c r="E244" s="1" t="s">
        <v>898</v>
      </c>
      <c r="F244" s="1" t="s">
        <v>243</v>
      </c>
      <c r="G244" s="50">
        <v>0</v>
      </c>
      <c r="H244" s="50">
        <v>0</v>
      </c>
      <c r="I244" s="50">
        <v>0</v>
      </c>
      <c r="J244" s="50">
        <v>0</v>
      </c>
      <c r="K244" s="30">
        <f>SUM(G244:J244)</f>
        <v>0</v>
      </c>
      <c r="L244" s="30">
        <f>COUNTIF(G244:J244, "&gt;0" )</f>
        <v>0</v>
      </c>
      <c r="M244" s="30">
        <f>IF(L244=0,0,K244/L244)</f>
        <v>0</v>
      </c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5" customHeight="1" x14ac:dyDescent="0.25">
      <c r="A245" s="50">
        <v>233</v>
      </c>
      <c r="C245" s="22" t="s">
        <v>243</v>
      </c>
      <c r="E245" s="64" t="s">
        <v>701</v>
      </c>
      <c r="F245" s="64" t="s">
        <v>243</v>
      </c>
      <c r="G245" s="24"/>
      <c r="H245" s="24"/>
      <c r="I245" s="24"/>
      <c r="J245" s="24"/>
      <c r="K245" s="19">
        <f>SUM(G245:J245)</f>
        <v>0</v>
      </c>
      <c r="L245" s="19">
        <f>COUNTIF(G245:J245, "&gt;0" )</f>
        <v>0</v>
      </c>
      <c r="M245" s="19">
        <f>IF(L245=0,0,K245/L245)</f>
        <v>0</v>
      </c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5" customHeight="1" x14ac:dyDescent="0.25">
      <c r="A246" s="50">
        <v>234</v>
      </c>
      <c r="C246" s="22" t="s">
        <v>243</v>
      </c>
      <c r="E246" s="1" t="s">
        <v>701</v>
      </c>
      <c r="F246" s="1" t="s">
        <v>243</v>
      </c>
      <c r="G246" s="50"/>
      <c r="H246" s="50"/>
      <c r="I246" s="50"/>
      <c r="J246" s="50"/>
      <c r="K246" s="30">
        <f>SUM(G246:J246)</f>
        <v>0</v>
      </c>
      <c r="L246" s="30">
        <f>COUNTIF(G246:J246, "&gt;0" )</f>
        <v>0</v>
      </c>
      <c r="M246" s="30">
        <f>IF(L246=0,0,K246/L246)</f>
        <v>0</v>
      </c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5" customHeight="1" x14ac:dyDescent="0.25">
      <c r="A247" s="50">
        <v>235</v>
      </c>
      <c r="C247" s="22" t="s">
        <v>243</v>
      </c>
      <c r="E247" s="1" t="s">
        <v>701</v>
      </c>
      <c r="F247" s="1" t="s">
        <v>243</v>
      </c>
      <c r="G247" s="50"/>
      <c r="H247" s="50"/>
      <c r="I247" s="50"/>
      <c r="J247" s="50"/>
      <c r="K247" s="30">
        <f>SUM(G247:J247)</f>
        <v>0</v>
      </c>
      <c r="L247" s="30">
        <f>COUNTIF(G247:J247, "&gt;0" )</f>
        <v>0</v>
      </c>
      <c r="M247" s="30">
        <f>IF(L247=0,0,K247/L247)</f>
        <v>0</v>
      </c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5" customHeight="1" x14ac:dyDescent="0.25">
      <c r="A248" s="50">
        <v>236</v>
      </c>
      <c r="C248" s="22" t="s">
        <v>243</v>
      </c>
      <c r="E248" s="1" t="s">
        <v>898</v>
      </c>
      <c r="F248" s="1" t="s">
        <v>243</v>
      </c>
      <c r="G248" s="50">
        <v>0</v>
      </c>
      <c r="H248" s="50">
        <v>0</v>
      </c>
      <c r="I248" s="50">
        <v>0</v>
      </c>
      <c r="J248" s="50">
        <v>0</v>
      </c>
      <c r="K248" s="30">
        <f>SUM(G248:J248)</f>
        <v>0</v>
      </c>
      <c r="L248" s="30">
        <f>COUNTIF(G248:J248, "&gt;0" )</f>
        <v>0</v>
      </c>
      <c r="M248" s="30">
        <f>IF(L248=0,0,K248/L248)</f>
        <v>0</v>
      </c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5" customHeight="1" x14ac:dyDescent="0.25">
      <c r="A249" s="50">
        <v>237</v>
      </c>
      <c r="C249" s="22" t="s">
        <v>243</v>
      </c>
      <c r="E249" s="1" t="s">
        <v>702</v>
      </c>
      <c r="F249" s="1" t="s">
        <v>243</v>
      </c>
      <c r="G249" s="50"/>
      <c r="H249" s="50"/>
      <c r="I249" s="50"/>
      <c r="J249" s="50"/>
      <c r="K249" s="30">
        <f>SUM(G249:J249)</f>
        <v>0</v>
      </c>
      <c r="L249" s="30">
        <f>COUNTIF(G249:J249, "&gt;0" )</f>
        <v>0</v>
      </c>
      <c r="M249" s="30">
        <f>IF(L249=0,0,K249/L249)</f>
        <v>0</v>
      </c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5" customHeight="1" x14ac:dyDescent="0.25">
      <c r="A250" s="50">
        <v>238</v>
      </c>
      <c r="C250" s="22" t="s">
        <v>243</v>
      </c>
      <c r="E250" s="1" t="s">
        <v>702</v>
      </c>
      <c r="F250" s="1" t="s">
        <v>243</v>
      </c>
      <c r="G250" s="50"/>
      <c r="H250" s="50"/>
      <c r="I250" s="50"/>
      <c r="J250" s="50"/>
      <c r="K250" s="30">
        <f>SUM(G250:J250)</f>
        <v>0</v>
      </c>
      <c r="L250" s="30">
        <f>COUNTIF(G250:J250, "&gt;0" )</f>
        <v>0</v>
      </c>
      <c r="M250" s="30">
        <f>IF(L250=0,0,K250/L250)</f>
        <v>0</v>
      </c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5" customHeight="1" x14ac:dyDescent="0.25">
      <c r="A251" s="50">
        <v>239</v>
      </c>
      <c r="C251" s="22" t="s">
        <v>243</v>
      </c>
      <c r="E251" s="1" t="s">
        <v>702</v>
      </c>
      <c r="F251" s="1" t="s">
        <v>243</v>
      </c>
      <c r="G251" s="50"/>
      <c r="H251" s="50"/>
      <c r="I251" s="50"/>
      <c r="J251" s="50"/>
      <c r="K251" s="30">
        <f>SUM(G251:J251)</f>
        <v>0</v>
      </c>
      <c r="L251" s="30">
        <f>COUNTIF(G251:J251, "&gt;0" )</f>
        <v>0</v>
      </c>
      <c r="M251" s="30">
        <f>IF(L251=0,0,K251/L251)</f>
        <v>0</v>
      </c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5" customHeight="1" x14ac:dyDescent="0.25">
      <c r="A252" s="50">
        <v>240</v>
      </c>
      <c r="C252" s="22" t="s">
        <v>243</v>
      </c>
      <c r="E252" s="1" t="s">
        <v>703</v>
      </c>
      <c r="F252" s="1" t="s">
        <v>243</v>
      </c>
      <c r="G252" s="50"/>
      <c r="H252" s="50"/>
      <c r="I252" s="50"/>
      <c r="J252" s="50"/>
      <c r="K252" s="30">
        <f>SUM(G252:J252)</f>
        <v>0</v>
      </c>
      <c r="L252" s="30">
        <f>COUNTIF(G252:J252, "&gt;0" )</f>
        <v>0</v>
      </c>
      <c r="M252" s="30">
        <f>IF(L252=0,0,K252/L252)</f>
        <v>0</v>
      </c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5" customHeight="1" x14ac:dyDescent="0.25">
      <c r="A253" s="50">
        <v>241</v>
      </c>
      <c r="C253" s="22" t="s">
        <v>243</v>
      </c>
      <c r="E253" s="1" t="s">
        <v>703</v>
      </c>
      <c r="F253" s="1" t="s">
        <v>243</v>
      </c>
      <c r="G253" s="50"/>
      <c r="H253" s="50"/>
      <c r="I253" s="50"/>
      <c r="J253" s="50"/>
      <c r="K253" s="30">
        <f>SUM(G253:J253)</f>
        <v>0</v>
      </c>
      <c r="L253" s="30">
        <f>COUNTIF(G253:J253, "&gt;0" )</f>
        <v>0</v>
      </c>
      <c r="M253" s="30">
        <f>IF(L253=0,0,K253/L253)</f>
        <v>0</v>
      </c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5" customHeight="1" x14ac:dyDescent="0.25">
      <c r="A254" s="50">
        <v>242</v>
      </c>
      <c r="C254" s="22" t="s">
        <v>243</v>
      </c>
      <c r="E254" s="1" t="s">
        <v>703</v>
      </c>
      <c r="F254" s="1" t="s">
        <v>243</v>
      </c>
      <c r="G254" s="50"/>
      <c r="H254" s="50"/>
      <c r="I254" s="50"/>
      <c r="J254" s="50"/>
      <c r="K254" s="30">
        <f>SUM(G254:J254)</f>
        <v>0</v>
      </c>
      <c r="L254" s="30">
        <f>COUNTIF(G254:J254, "&gt;0" )</f>
        <v>0</v>
      </c>
      <c r="M254" s="30">
        <f>IF(L254=0,0,K254/L254)</f>
        <v>0</v>
      </c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5:37" s="1" customFormat="1" ht="13.95" customHeight="1" x14ac:dyDescent="0.25">
      <c r="E257" s="73" t="s">
        <v>877</v>
      </c>
      <c r="G257" s="30">
        <f>SUM(G13:G254)</f>
        <v>20165</v>
      </c>
      <c r="H257" s="30">
        <f>SUM(H13:H254)</f>
        <v>20587</v>
      </c>
      <c r="I257" s="30">
        <f>SUM(I13:I254)</f>
        <v>20593</v>
      </c>
      <c r="J257" s="30">
        <f>SUM(J13:J254)</f>
        <v>20930</v>
      </c>
      <c r="K257" s="30">
        <f>SUM(K13:K254)</f>
        <v>82275</v>
      </c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5:37" s="1" customFormat="1" ht="13.95" customHeight="1" x14ac:dyDescent="0.25">
      <c r="E258" s="73" t="s">
        <v>878</v>
      </c>
      <c r="G258" s="30">
        <f>SUM(G257 / (COUNTIF(G13:G254,"&gt;0")))</f>
        <v>186.71296296296296</v>
      </c>
      <c r="H258" s="30">
        <f>SUM(H257 / (COUNTIF(H13:H254,"&gt;0")))</f>
        <v>190.62037037037038</v>
      </c>
      <c r="I258" s="30">
        <f>SUM(I257 / (COUNTIF(I13:I254,"&gt;0")))</f>
        <v>190.67592592592592</v>
      </c>
      <c r="J258" s="30">
        <f>SUM(J257 / (COUNTIF(J13:J254,"&gt;0")))</f>
        <v>193.7962962962963</v>
      </c>
      <c r="K258" s="30">
        <f>SUM(K257 / (COUNTIF(K13:K254,"&gt;0")))</f>
        <v>613.99253731343288</v>
      </c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5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5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5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5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5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5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5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5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5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5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5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5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5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5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5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5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5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5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5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5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5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5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5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5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5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5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5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5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5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5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5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5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5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5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5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5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5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5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5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5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5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5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5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5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5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5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5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5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5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5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5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5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5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5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5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5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5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5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5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5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5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5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5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5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5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5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5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5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5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5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5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5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5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5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5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5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5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5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5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5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5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5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5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5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5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5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5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5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5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5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5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5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5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5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5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5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5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5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5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5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5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5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5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5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5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5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5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5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5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5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5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5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5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5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5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5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5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5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5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5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5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5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5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5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5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5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5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5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5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5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5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5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5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5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5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5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5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5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5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5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5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5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5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5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5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5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5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5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5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5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5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5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5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5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5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5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5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5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5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5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5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5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5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5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5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5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5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5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5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5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5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5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5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5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5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5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5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5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5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5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5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5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5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5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5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5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5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5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5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5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5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5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5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5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5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5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5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5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5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5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5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5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5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5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5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5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5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5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5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5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5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5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5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5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5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5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5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5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5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5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5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5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5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5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5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5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5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5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5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5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5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5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5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5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5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5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5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5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5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5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5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5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5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5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5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5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5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5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5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5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5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5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5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5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5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5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5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5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5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5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5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5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5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5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5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5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5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5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5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5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5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5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5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5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5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5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5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5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5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5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5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5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5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5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5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5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5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5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5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5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5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5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5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5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5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5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5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5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5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5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5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5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5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5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5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5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5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5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5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5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5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5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5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5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5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5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5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5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5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5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5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5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5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5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5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5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5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5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5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5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5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5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5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5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5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5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5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5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5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5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5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5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5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5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5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5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5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5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5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5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5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5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5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5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5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5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5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5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5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5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5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5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5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5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5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5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5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5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5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5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5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5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5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5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5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5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5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5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5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5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5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5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5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5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5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5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5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5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5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5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5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5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5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5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5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5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5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5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5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5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5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5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5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5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5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5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5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5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5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5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5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5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5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5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5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5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5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5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5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5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5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5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5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5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5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5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5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5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5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5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5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5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5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5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5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5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5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5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5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5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5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5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5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5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5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5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5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5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5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5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5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5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5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5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5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5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5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5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5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5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5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5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5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5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5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5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5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5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5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5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5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5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5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5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5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5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5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5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5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5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5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5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5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5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5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5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5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5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5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5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5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5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5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5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5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5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5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5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5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5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5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5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5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5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5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5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5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5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5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5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5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5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5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5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5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5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5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5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5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5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5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5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5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5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5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5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5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5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5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5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5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5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5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5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5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5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5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5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5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5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5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5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5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5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5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5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5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5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5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5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5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5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5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5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5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5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5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5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5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5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5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5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5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5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5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5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5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5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5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5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5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5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5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5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5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5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5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5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5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5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5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5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5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5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5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5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5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5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5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5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5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5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5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5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5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5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5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5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5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5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5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5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5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5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5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5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5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5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5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5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5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5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5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5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5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5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5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5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5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5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5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5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5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5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5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5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5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5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5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5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5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5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5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5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5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5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5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5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5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5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5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5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5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5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5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5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5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5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5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5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5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5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5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5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5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5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5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5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5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5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5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5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5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5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5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5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5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5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5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5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5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5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5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5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5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5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5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5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5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5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5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5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5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5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5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5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5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5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5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5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5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5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5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5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5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5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5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5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5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5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5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5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5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5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5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5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5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5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5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5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5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5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5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5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5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5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5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5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5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5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5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5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5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5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5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5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5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5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5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5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5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5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5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5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5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5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5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5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5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5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5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5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5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5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5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5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5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5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5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5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5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5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5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5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5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5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5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5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5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5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5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5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5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5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5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5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5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5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5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5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5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5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5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5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5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5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5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5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5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5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5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5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5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5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5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5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5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5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5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5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5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5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5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5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5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5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5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5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5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5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5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5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5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5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5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5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5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5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5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5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5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5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5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5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5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5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5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5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5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5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5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5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5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5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5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5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5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5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5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5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5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5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5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5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5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5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5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5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5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5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5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5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5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5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5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5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5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5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5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5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5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5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5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5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5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5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5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5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5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5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5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5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5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5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5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5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5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5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5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5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5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5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5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5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5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5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5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5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5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5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5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5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5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5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5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5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5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5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5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5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5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5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5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5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5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5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5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5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5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5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5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5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5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5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5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5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5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5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5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5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5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5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5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5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5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5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5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5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5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5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5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5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5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5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5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5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5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5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5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5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5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5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5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5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5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5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5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5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5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5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5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5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5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5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5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5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5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5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5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5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5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5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5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5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5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5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5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5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5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5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5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5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5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5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5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5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5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5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5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5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5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5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5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5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5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5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5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5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5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5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5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5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5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5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5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5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5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5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5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5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5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5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5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5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5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5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5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5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5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5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5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5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5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5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5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5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5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5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5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5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5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5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5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5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5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5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5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5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5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5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5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5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5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5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5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5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5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5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5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5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5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5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5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5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5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5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5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5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5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5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5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5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5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5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5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5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5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5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5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5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5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5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5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5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5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5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5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5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5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5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5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5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5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5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5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5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5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5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5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5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5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5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5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5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5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5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5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5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5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5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5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5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5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5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5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5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5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5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5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5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5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5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5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5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5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5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5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5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5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5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5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5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5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5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5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5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5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5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5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5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5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5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5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5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5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5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5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5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5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5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5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5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5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5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5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5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5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5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5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5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5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5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5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5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5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5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5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5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5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5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5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5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5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5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5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5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5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5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5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5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5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5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5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5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5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5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5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5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5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5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5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5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5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5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5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5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5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5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5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5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5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5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5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5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5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5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5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5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5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5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5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5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5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5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5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5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5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5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5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5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5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5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5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5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5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5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5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5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5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5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5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5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5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5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5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5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5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5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5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5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5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5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5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5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5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5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5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5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5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5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5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5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5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5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5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5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5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5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5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5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5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5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5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5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5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5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5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5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5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5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5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5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5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5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5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5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5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5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5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5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5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5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5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5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5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5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5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5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5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5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5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5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5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5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5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5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5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5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5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5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5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5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5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5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5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5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5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5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5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5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5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5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5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5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5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5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5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5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5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5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5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5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5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5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5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5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5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5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5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5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5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5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5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5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5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5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5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5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5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5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5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5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5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5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5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5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5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5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5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5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5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5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5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5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5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5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5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5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5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5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5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5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5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5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5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5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5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5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5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5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5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5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5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5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5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5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5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5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5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5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5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5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5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5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5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5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5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5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5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5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5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5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5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5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5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5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5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5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5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5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5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5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5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5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5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5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5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5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5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5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5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5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5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5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5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5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5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5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5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5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5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5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5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5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5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5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5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5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5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5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5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5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5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5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5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5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5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5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5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5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5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5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5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5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5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5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5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5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5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5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5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5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5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5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5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5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5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5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5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5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5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5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5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5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5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5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5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5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5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5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5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5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5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5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5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5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5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5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5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5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5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5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5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5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5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5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5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5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5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5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5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5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5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5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5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5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5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5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5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5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5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5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5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5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5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5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5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5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5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5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5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5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5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5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5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5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5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5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5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5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5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5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5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5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5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5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5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5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5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5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5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5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5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5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5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5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5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5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5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5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5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5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5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5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5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5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5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5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5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5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5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5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5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5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5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5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5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5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5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5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5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5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5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5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5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5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5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5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5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5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5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5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5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5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5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5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5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5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5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5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5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5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5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5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5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5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5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5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5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5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5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5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5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5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5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5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5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5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5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5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5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5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5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5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5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5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5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5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5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5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5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5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5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5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5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5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5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5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5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5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5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5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5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5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5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5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5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5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5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5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5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5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5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5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5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5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5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5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5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5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5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5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5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5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5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5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5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5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5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5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5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5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5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5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5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5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5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5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5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5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5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5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5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5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5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5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5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5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5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5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5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5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5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5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5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5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5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5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5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5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5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5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5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5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5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5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5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5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5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5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5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5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5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5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5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5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5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5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5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5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5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5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5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5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5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5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5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5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5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5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5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5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5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5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5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5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5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5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5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5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5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5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5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5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5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5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5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5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5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5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5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5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5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5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5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5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5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5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5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5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5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5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5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5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5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5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5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5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5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5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5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5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5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5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5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5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5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5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5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5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5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5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5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5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5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5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5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5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5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5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5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5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5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5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5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5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5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5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5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5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5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5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5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5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5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5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5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5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5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5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5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5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5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5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5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5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5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5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5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5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5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5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5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5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5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5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5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5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5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5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5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5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5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5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5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5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5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5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5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5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5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5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5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5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5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5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5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5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5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5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5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5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5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5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5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5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5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5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5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5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5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5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5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5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5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5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5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5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5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5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5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5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5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5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5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5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5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5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5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5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5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5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5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5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5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5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5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5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5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5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5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5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5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5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5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5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5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5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5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5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5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5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5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5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5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5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5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5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5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5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5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5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5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5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5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5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5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5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5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5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5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5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5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5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5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5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5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5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5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5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5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5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5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5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5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5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5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5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5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5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Ma+xYiKzHwVaMTwFJhmELMLtPpAOJsG42sErWvN/ZFCNUkjNgpJUaROCKbqHgVgreDfnjAtuqoOt5IS8veFOPQ==" saltValue="o/lCfpFIJDw545v+FBEtlA==" spinCount="100000" sheet="1" objects="1" scenarios="1"/>
  <sortState xmlns:xlrd2="http://schemas.microsoft.com/office/spreadsheetml/2017/richdata2" ref="B13:M254">
    <sortCondition descending="1" ref="K13"/>
    <sortCondition ref="B13"/>
  </sortState>
  <mergeCells count="1">
    <mergeCell ref="A1:R1"/>
  </mergeCells>
  <pageMargins left="0.17" right="0.17" top="0.75" bottom="0.75" header="0.3" footer="0.3"/>
  <pageSetup scale="66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="70" zoomScaleNormal="70" workbookViewId="0">
      <pane ySplit="12" topLeftCell="A13" activePane="bottomLeft" state="frozen"/>
      <selection pane="bottomLeft" activeCell="L72" sqref="L72"/>
    </sheetView>
  </sheetViews>
  <sheetFormatPr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8.6640625" style="13" hidden="1" customWidth="1"/>
    <col min="5" max="5" width="37.6640625" style="13" customWidth="1"/>
    <col min="6" max="6" width="12.33203125" style="13" hidden="1" customWidth="1"/>
    <col min="7" max="26" width="9.6640625" style="87" customWidth="1"/>
    <col min="27" max="37" width="9.6640625" style="46" customWidth="1"/>
    <col min="38" max="78" width="9.6640625" style="13" customWidth="1"/>
  </cols>
  <sheetData>
    <row r="1" spans="1:141" s="4" customFormat="1" ht="16.2" customHeight="1" x14ac:dyDescent="0.3">
      <c r="A1" s="94" t="s">
        <v>738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12"/>
      <c r="T1" s="12"/>
      <c r="U1" s="12"/>
      <c r="V1" s="12"/>
      <c r="W1" s="12"/>
      <c r="X1" s="12"/>
      <c r="Y1" s="12"/>
      <c r="Z1" s="12"/>
      <c r="AA1" s="46">
        <v>16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739</v>
      </c>
      <c r="EC1" s="13" t="s">
        <v>740</v>
      </c>
      <c r="ED1" s="13" t="s">
        <v>741</v>
      </c>
      <c r="EE1" s="13" t="s">
        <v>742</v>
      </c>
      <c r="EF1" s="13" t="s">
        <v>732</v>
      </c>
      <c r="EG1" s="13" t="s">
        <v>743</v>
      </c>
      <c r="EH1" s="13" t="s">
        <v>744</v>
      </c>
      <c r="EI1" s="13" t="s">
        <v>745</v>
      </c>
      <c r="EJ1" s="13" t="s">
        <v>746</v>
      </c>
      <c r="EK1" s="13" t="s">
        <v>879</v>
      </c>
    </row>
    <row r="2" spans="1:141" s="4" customFormat="1" ht="16.2" customHeight="1" x14ac:dyDescent="0.3">
      <c r="G2" s="12"/>
      <c r="H2" s="12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880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749</v>
      </c>
      <c r="EC2" s="13" t="s">
        <v>750</v>
      </c>
      <c r="ED2" s="13" t="s">
        <v>751</v>
      </c>
      <c r="EE2" s="13" t="s">
        <v>752</v>
      </c>
      <c r="EF2" s="13" t="s">
        <v>732</v>
      </c>
      <c r="EG2" s="13" t="s">
        <v>753</v>
      </c>
      <c r="EH2" s="13" t="s">
        <v>754</v>
      </c>
      <c r="EI2" s="13" t="s">
        <v>755</v>
      </c>
      <c r="EJ2" s="13" t="s">
        <v>756</v>
      </c>
      <c r="EK2" s="13" t="s">
        <v>879</v>
      </c>
    </row>
    <row r="3" spans="1:141" s="4" customFormat="1" ht="16.2" customHeight="1" x14ac:dyDescent="0.3">
      <c r="B3" s="8" t="s">
        <v>1</v>
      </c>
      <c r="C3" s="9"/>
      <c r="D3" s="9"/>
      <c r="E3" s="8" t="s">
        <v>13</v>
      </c>
      <c r="F3" s="9"/>
      <c r="G3" s="12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881</v>
      </c>
      <c r="AB3" s="46" t="s">
        <v>882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759</v>
      </c>
      <c r="EC3" s="13" t="s">
        <v>760</v>
      </c>
      <c r="ED3" s="13" t="s">
        <v>761</v>
      </c>
      <c r="EE3" s="13" t="s">
        <v>762</v>
      </c>
      <c r="EF3" s="13" t="s">
        <v>732</v>
      </c>
      <c r="EG3" s="13" t="s">
        <v>763</v>
      </c>
      <c r="EH3" s="13" t="s">
        <v>764</v>
      </c>
      <c r="EI3" s="13" t="s">
        <v>765</v>
      </c>
      <c r="EJ3" s="13" t="s">
        <v>766</v>
      </c>
      <c r="EK3" s="13" t="s">
        <v>879</v>
      </c>
    </row>
    <row r="4" spans="1:141" s="4" customFormat="1" ht="16.2" customHeight="1" x14ac:dyDescent="0.3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2" t="s">
        <v>10</v>
      </c>
      <c r="EB4" s="13" t="s">
        <v>767</v>
      </c>
      <c r="EC4" s="13" t="s">
        <v>768</v>
      </c>
      <c r="ED4" s="13" t="s">
        <v>769</v>
      </c>
      <c r="EE4" s="13" t="s">
        <v>770</v>
      </c>
      <c r="EF4" s="13" t="s">
        <v>732</v>
      </c>
      <c r="EG4" s="13" t="s">
        <v>771</v>
      </c>
      <c r="EH4" s="13" t="s">
        <v>772</v>
      </c>
      <c r="EI4" s="13" t="s">
        <v>773</v>
      </c>
      <c r="EJ4" s="13" t="s">
        <v>774</v>
      </c>
      <c r="EK4" s="13" t="s">
        <v>879</v>
      </c>
    </row>
    <row r="5" spans="1:141" s="4" customFormat="1" ht="16.2" customHeight="1" x14ac:dyDescent="0.3">
      <c r="C5" s="9"/>
      <c r="D5" s="9"/>
      <c r="F5" s="9"/>
      <c r="G5" s="12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775</v>
      </c>
      <c r="EC5" s="13" t="s">
        <v>776</v>
      </c>
      <c r="ED5" s="13" t="s">
        <v>777</v>
      </c>
      <c r="EE5" s="13" t="s">
        <v>778</v>
      </c>
      <c r="EF5" s="13" t="s">
        <v>732</v>
      </c>
      <c r="EG5" s="13" t="s">
        <v>779</v>
      </c>
      <c r="EH5" s="13" t="s">
        <v>780</v>
      </c>
      <c r="EI5" s="13" t="s">
        <v>781</v>
      </c>
      <c r="EJ5" s="13" t="s">
        <v>782</v>
      </c>
      <c r="EK5" s="13" t="s">
        <v>879</v>
      </c>
    </row>
    <row r="6" spans="1:141" s="4" customFormat="1" ht="16.2" customHeight="1" x14ac:dyDescent="0.3">
      <c r="C6" s="9"/>
      <c r="D6" s="9"/>
      <c r="E6" s="9"/>
      <c r="F6" s="9"/>
      <c r="G6" s="12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783</v>
      </c>
      <c r="EC6" s="13" t="s">
        <v>784</v>
      </c>
      <c r="ED6" s="13" t="s">
        <v>785</v>
      </c>
      <c r="EE6" s="13" t="s">
        <v>786</v>
      </c>
      <c r="EF6" s="13" t="s">
        <v>732</v>
      </c>
      <c r="EG6" s="13" t="s">
        <v>787</v>
      </c>
      <c r="EH6" s="13" t="s">
        <v>788</v>
      </c>
      <c r="EI6" s="13" t="s">
        <v>789</v>
      </c>
      <c r="EJ6" s="13" t="s">
        <v>790</v>
      </c>
      <c r="EK6" s="13" t="s">
        <v>879</v>
      </c>
    </row>
    <row r="7" spans="1:141" s="4" customFormat="1" ht="16.2" hidden="1" customHeight="1" x14ac:dyDescent="0.3">
      <c r="B7" s="16"/>
      <c r="C7" s="16"/>
      <c r="D7" s="16"/>
      <c r="E7" s="16"/>
      <c r="F7" s="16"/>
      <c r="G7" s="12"/>
      <c r="H7" s="12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791</v>
      </c>
      <c r="EC7" s="13" t="s">
        <v>792</v>
      </c>
      <c r="ED7" s="13" t="s">
        <v>793</v>
      </c>
      <c r="EE7" s="13" t="s">
        <v>794</v>
      </c>
      <c r="EF7" s="13" t="s">
        <v>732</v>
      </c>
      <c r="EG7" s="13" t="s">
        <v>795</v>
      </c>
      <c r="EH7" s="13" t="s">
        <v>796</v>
      </c>
      <c r="EI7" s="13" t="s">
        <v>797</v>
      </c>
      <c r="EJ7" s="13" t="s">
        <v>798</v>
      </c>
      <c r="EK7" s="13" t="s">
        <v>879</v>
      </c>
    </row>
    <row r="8" spans="1:141" s="4" customFormat="1" ht="16.2" customHeight="1" x14ac:dyDescent="0.3">
      <c r="A8" s="5"/>
      <c r="B8" s="8" t="s">
        <v>403</v>
      </c>
      <c r="C8" s="5"/>
      <c r="D8" s="5"/>
      <c r="E8" s="79" t="s">
        <v>719</v>
      </c>
      <c r="F8" s="5"/>
      <c r="G8" s="10"/>
      <c r="H8" s="1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799</v>
      </c>
      <c r="EC8" s="13" t="s">
        <v>800</v>
      </c>
      <c r="ED8" s="13" t="s">
        <v>801</v>
      </c>
      <c r="EE8" s="13" t="s">
        <v>802</v>
      </c>
      <c r="EF8" s="13" t="s">
        <v>732</v>
      </c>
      <c r="EG8" s="13" t="s">
        <v>791</v>
      </c>
      <c r="EH8" s="13" t="s">
        <v>803</v>
      </c>
      <c r="EI8" s="13" t="s">
        <v>792</v>
      </c>
      <c r="EJ8" s="13" t="s">
        <v>794</v>
      </c>
      <c r="EK8" s="13" t="s">
        <v>879</v>
      </c>
    </row>
    <row r="9" spans="1:141" s="4" customFormat="1" ht="16.2" customHeight="1" x14ac:dyDescent="0.3">
      <c r="B9" s="8"/>
      <c r="C9" s="16"/>
      <c r="D9" s="16"/>
      <c r="E9" s="16"/>
      <c r="F9" s="16"/>
      <c r="G9" s="12"/>
      <c r="H9" s="12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804</v>
      </c>
      <c r="EC9" s="13" t="s">
        <v>805</v>
      </c>
      <c r="ED9" s="13" t="s">
        <v>806</v>
      </c>
      <c r="EE9" s="13" t="s">
        <v>807</v>
      </c>
      <c r="EF9" s="13" t="s">
        <v>732</v>
      </c>
      <c r="EG9" s="13" t="s">
        <v>808</v>
      </c>
      <c r="EH9" s="13" t="s">
        <v>809</v>
      </c>
      <c r="EI9" s="13" t="s">
        <v>810</v>
      </c>
      <c r="EJ9" s="13" t="s">
        <v>811</v>
      </c>
      <c r="EK9" s="13" t="s">
        <v>879</v>
      </c>
    </row>
    <row r="10" spans="1:141" s="4" customFormat="1" ht="16.2" customHeight="1" x14ac:dyDescent="0.3">
      <c r="B10" s="16"/>
      <c r="C10" s="16"/>
      <c r="G10" s="12"/>
      <c r="H10" s="12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812</v>
      </c>
      <c r="EC10" s="13" t="s">
        <v>813</v>
      </c>
      <c r="ED10" s="13" t="s">
        <v>814</v>
      </c>
      <c r="EE10" s="13" t="s">
        <v>815</v>
      </c>
      <c r="EF10" s="13" t="s">
        <v>732</v>
      </c>
      <c r="EG10" s="13" t="s">
        <v>816</v>
      </c>
      <c r="EH10" s="13" t="s">
        <v>817</v>
      </c>
      <c r="EI10" s="13" t="s">
        <v>818</v>
      </c>
      <c r="EJ10" s="13" t="s">
        <v>819</v>
      </c>
      <c r="EK10" s="13" t="s">
        <v>879</v>
      </c>
    </row>
    <row r="11" spans="1:141" s="73" customFormat="1" ht="13.95" customHeight="1" x14ac:dyDescent="0.3">
      <c r="A11" s="74"/>
      <c r="B11" s="74"/>
      <c r="C11" s="74"/>
      <c r="D11" s="69"/>
      <c r="E11" s="69"/>
      <c r="F11" s="69"/>
      <c r="G11" s="19" t="s">
        <v>671</v>
      </c>
      <c r="H11" s="19" t="s">
        <v>671</v>
      </c>
      <c r="I11" s="19" t="s">
        <v>671</v>
      </c>
      <c r="J11" s="19" t="s">
        <v>671</v>
      </c>
      <c r="K11" s="19" t="s">
        <v>820</v>
      </c>
      <c r="L11" s="19" t="s">
        <v>671</v>
      </c>
      <c r="M11" s="19" t="s">
        <v>673</v>
      </c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821</v>
      </c>
      <c r="EC11" s="13" t="s">
        <v>822</v>
      </c>
      <c r="ED11" s="13" t="s">
        <v>823</v>
      </c>
      <c r="EE11" s="13" t="s">
        <v>824</v>
      </c>
      <c r="EF11" s="13" t="s">
        <v>732</v>
      </c>
      <c r="EG11" s="13" t="s">
        <v>825</v>
      </c>
      <c r="EH11" s="13" t="s">
        <v>826</v>
      </c>
      <c r="EI11" s="13" t="s">
        <v>827</v>
      </c>
      <c r="EJ11" s="13" t="s">
        <v>828</v>
      </c>
      <c r="EK11" s="13" t="s">
        <v>879</v>
      </c>
    </row>
    <row r="12" spans="1:141" s="73" customFormat="1" ht="13.95" customHeight="1" x14ac:dyDescent="0.3">
      <c r="A12" s="19" t="s">
        <v>722</v>
      </c>
      <c r="B12" s="19" t="s">
        <v>25</v>
      </c>
      <c r="C12" s="19" t="s">
        <v>24</v>
      </c>
      <c r="D12" s="74"/>
      <c r="E12" s="19" t="s">
        <v>674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 t="s">
        <v>677</v>
      </c>
      <c r="L12" s="19" t="s">
        <v>675</v>
      </c>
      <c r="M12" s="19" t="s">
        <v>678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829</v>
      </c>
      <c r="EC12" s="13" t="s">
        <v>830</v>
      </c>
      <c r="ED12" s="13" t="s">
        <v>831</v>
      </c>
      <c r="EE12" s="13" t="s">
        <v>832</v>
      </c>
      <c r="EF12" s="13" t="s">
        <v>732</v>
      </c>
      <c r="EG12" s="13" t="s">
        <v>833</v>
      </c>
      <c r="EH12" s="13" t="s">
        <v>834</v>
      </c>
      <c r="EI12" s="13" t="s">
        <v>835</v>
      </c>
      <c r="EJ12" s="13" t="s">
        <v>836</v>
      </c>
      <c r="EK12" s="13" t="s">
        <v>879</v>
      </c>
    </row>
    <row r="13" spans="1:141" s="1" customFormat="1" ht="13.95" customHeight="1" x14ac:dyDescent="0.3">
      <c r="A13" s="24">
        <v>1</v>
      </c>
      <c r="B13" s="1" t="s">
        <v>419</v>
      </c>
      <c r="C13" s="22" t="s">
        <v>418</v>
      </c>
      <c r="E13" s="1" t="s">
        <v>884</v>
      </c>
      <c r="F13" s="1" t="s">
        <v>243</v>
      </c>
      <c r="G13" s="50">
        <v>196</v>
      </c>
      <c r="H13" s="50">
        <v>201</v>
      </c>
      <c r="I13" s="50">
        <v>255</v>
      </c>
      <c r="J13" s="50">
        <v>236</v>
      </c>
      <c r="K13" s="30">
        <f>SUM(G13:J13)</f>
        <v>888</v>
      </c>
      <c r="L13" s="30">
        <f>COUNTIF(G13:J13, "&gt;0" )</f>
        <v>4</v>
      </c>
      <c r="M13" s="30">
        <f>IF(L13=0,0,K13/L13)</f>
        <v>222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739</v>
      </c>
      <c r="EC13" s="13" t="s">
        <v>740</v>
      </c>
      <c r="ED13" s="13" t="s">
        <v>741</v>
      </c>
      <c r="EE13" s="13" t="s">
        <v>742</v>
      </c>
      <c r="EF13" s="13" t="s">
        <v>736</v>
      </c>
      <c r="EG13" s="13" t="s">
        <v>837</v>
      </c>
      <c r="EH13" s="13" t="s">
        <v>838</v>
      </c>
      <c r="EI13" s="13" t="s">
        <v>839</v>
      </c>
      <c r="EJ13" s="13" t="s">
        <v>840</v>
      </c>
      <c r="EK13" s="13" t="s">
        <v>879</v>
      </c>
    </row>
    <row r="14" spans="1:141" s="1" customFormat="1" ht="13.95" customHeight="1" x14ac:dyDescent="0.3">
      <c r="A14" s="24">
        <v>2</v>
      </c>
      <c r="B14" s="1" t="s">
        <v>615</v>
      </c>
      <c r="C14" s="22" t="s">
        <v>614</v>
      </c>
      <c r="E14" s="64" t="s">
        <v>894</v>
      </c>
      <c r="F14" s="64" t="s">
        <v>243</v>
      </c>
      <c r="G14" s="24">
        <v>212</v>
      </c>
      <c r="H14" s="24">
        <v>234</v>
      </c>
      <c r="I14" s="24">
        <v>195</v>
      </c>
      <c r="J14" s="24">
        <v>225</v>
      </c>
      <c r="K14" s="19">
        <f>SUM(G14:J14)</f>
        <v>866</v>
      </c>
      <c r="L14" s="19">
        <f>COUNTIF(G14:J14, "&gt;0" )</f>
        <v>4</v>
      </c>
      <c r="M14" s="19">
        <f>IF(L14=0,0,K14/L14)</f>
        <v>216.5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749</v>
      </c>
      <c r="EC14" s="13" t="s">
        <v>750</v>
      </c>
      <c r="ED14" s="13" t="s">
        <v>751</v>
      </c>
      <c r="EE14" s="13" t="s">
        <v>752</v>
      </c>
      <c r="EF14" s="13" t="s">
        <v>736</v>
      </c>
      <c r="EG14" s="13" t="s">
        <v>841</v>
      </c>
      <c r="EH14" s="13" t="s">
        <v>842</v>
      </c>
      <c r="EI14" s="13" t="s">
        <v>843</v>
      </c>
      <c r="EJ14" s="13" t="s">
        <v>844</v>
      </c>
      <c r="EK14" s="13" t="s">
        <v>879</v>
      </c>
    </row>
    <row r="15" spans="1:141" s="1" customFormat="1" ht="13.95" customHeight="1" x14ac:dyDescent="0.3">
      <c r="A15" s="24">
        <v>3</v>
      </c>
      <c r="B15" s="1" t="s">
        <v>467</v>
      </c>
      <c r="C15" s="22" t="s">
        <v>466</v>
      </c>
      <c r="E15" s="1" t="s">
        <v>887</v>
      </c>
      <c r="F15" s="1" t="s">
        <v>243</v>
      </c>
      <c r="G15" s="50">
        <v>212</v>
      </c>
      <c r="H15" s="50">
        <v>190</v>
      </c>
      <c r="I15" s="50">
        <v>238</v>
      </c>
      <c r="J15" s="50">
        <v>212</v>
      </c>
      <c r="K15" s="30">
        <f>SUM(G15:J15)</f>
        <v>852</v>
      </c>
      <c r="L15" s="30">
        <f>COUNTIF(G15:J15, "&gt;0" )</f>
        <v>4</v>
      </c>
      <c r="M15" s="30">
        <f>IF(L15=0,0,K15/L15)</f>
        <v>213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759</v>
      </c>
      <c r="EC15" s="13" t="s">
        <v>760</v>
      </c>
      <c r="ED15" s="13" t="s">
        <v>761</v>
      </c>
      <c r="EE15" s="13" t="s">
        <v>762</v>
      </c>
      <c r="EF15" s="13" t="s">
        <v>736</v>
      </c>
      <c r="EG15" s="13" t="s">
        <v>845</v>
      </c>
      <c r="EH15" s="13" t="s">
        <v>846</v>
      </c>
      <c r="EI15" s="13" t="s">
        <v>847</v>
      </c>
      <c r="EJ15" s="13" t="s">
        <v>848</v>
      </c>
      <c r="EK15" s="13" t="s">
        <v>879</v>
      </c>
    </row>
    <row r="16" spans="1:141" s="1" customFormat="1" ht="13.95" customHeight="1" x14ac:dyDescent="0.3">
      <c r="A16" s="24">
        <v>4</v>
      </c>
      <c r="B16" s="1" t="s">
        <v>513</v>
      </c>
      <c r="C16" s="22" t="s">
        <v>512</v>
      </c>
      <c r="E16" s="1" t="s">
        <v>889</v>
      </c>
      <c r="F16" s="1" t="s">
        <v>243</v>
      </c>
      <c r="G16" s="50">
        <v>189</v>
      </c>
      <c r="H16" s="50">
        <v>255</v>
      </c>
      <c r="I16" s="50">
        <v>177</v>
      </c>
      <c r="J16" s="50">
        <v>217</v>
      </c>
      <c r="K16" s="30">
        <f>SUM(G16:J16)</f>
        <v>838</v>
      </c>
      <c r="L16" s="30">
        <f>COUNTIF(G16:J16, "&gt;0" )</f>
        <v>4</v>
      </c>
      <c r="M16" s="30">
        <f>IF(L16=0,0,K16/L16)</f>
        <v>209.5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767</v>
      </c>
      <c r="EC16" s="13" t="s">
        <v>768</v>
      </c>
      <c r="ED16" s="13" t="s">
        <v>769</v>
      </c>
      <c r="EE16" s="13" t="s">
        <v>770</v>
      </c>
      <c r="EF16" s="13" t="s">
        <v>736</v>
      </c>
      <c r="EG16" s="13" t="s">
        <v>849</v>
      </c>
      <c r="EH16" s="13" t="s">
        <v>850</v>
      </c>
      <c r="EI16" s="13" t="s">
        <v>851</v>
      </c>
      <c r="EJ16" s="13" t="s">
        <v>852</v>
      </c>
      <c r="EK16" s="13" t="s">
        <v>879</v>
      </c>
    </row>
    <row r="17" spans="1:37" s="1" customFormat="1" ht="13.95" customHeight="1" x14ac:dyDescent="0.25">
      <c r="A17" s="24">
        <v>5</v>
      </c>
      <c r="B17" s="1" t="s">
        <v>511</v>
      </c>
      <c r="C17" s="22" t="s">
        <v>510</v>
      </c>
      <c r="E17" s="64" t="s">
        <v>889</v>
      </c>
      <c r="F17" s="64" t="s">
        <v>243</v>
      </c>
      <c r="G17" s="24">
        <v>170</v>
      </c>
      <c r="H17" s="24">
        <v>268</v>
      </c>
      <c r="I17" s="24">
        <v>187</v>
      </c>
      <c r="J17" s="24">
        <v>204</v>
      </c>
      <c r="K17" s="19">
        <f>SUM(G17:J17)</f>
        <v>829</v>
      </c>
      <c r="L17" s="19">
        <f>COUNTIF(G17:J17, "&gt;0" )</f>
        <v>4</v>
      </c>
      <c r="M17" s="19">
        <f>IF(L17=0,0,K17/L17)</f>
        <v>207.25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5" customHeight="1" x14ac:dyDescent="0.25">
      <c r="A18" s="24">
        <v>6</v>
      </c>
      <c r="B18" s="1" t="s">
        <v>457</v>
      </c>
      <c r="C18" s="22" t="s">
        <v>456</v>
      </c>
      <c r="E18" s="1" t="s">
        <v>887</v>
      </c>
      <c r="F18" s="1" t="s">
        <v>243</v>
      </c>
      <c r="G18" s="50">
        <v>225</v>
      </c>
      <c r="H18" s="50">
        <v>212</v>
      </c>
      <c r="I18" s="50">
        <v>179</v>
      </c>
      <c r="J18" s="50">
        <v>192</v>
      </c>
      <c r="K18" s="30">
        <f>SUM(G18:J18)</f>
        <v>808</v>
      </c>
      <c r="L18" s="30">
        <f>COUNTIF(G18:J18, "&gt;0" )</f>
        <v>4</v>
      </c>
      <c r="M18" s="30">
        <f>IF(L18=0,0,K18/L18)</f>
        <v>202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5" customHeight="1" x14ac:dyDescent="0.25">
      <c r="A19" s="24">
        <v>7</v>
      </c>
      <c r="B19" s="1" t="s">
        <v>437</v>
      </c>
      <c r="C19" s="22" t="s">
        <v>436</v>
      </c>
      <c r="E19" s="1" t="s">
        <v>886</v>
      </c>
      <c r="F19" s="1" t="s">
        <v>243</v>
      </c>
      <c r="G19" s="50">
        <v>215</v>
      </c>
      <c r="H19" s="50">
        <v>178</v>
      </c>
      <c r="I19" s="50">
        <v>236</v>
      </c>
      <c r="J19" s="50">
        <v>178</v>
      </c>
      <c r="K19" s="30">
        <f>SUM(G19:J19)</f>
        <v>807</v>
      </c>
      <c r="L19" s="30">
        <f>COUNTIF(G19:J19, "&gt;0" )</f>
        <v>4</v>
      </c>
      <c r="M19" s="30">
        <f>IF(L19=0,0,K19/L19)</f>
        <v>201.75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5" customHeight="1" x14ac:dyDescent="0.25">
      <c r="A20" s="24">
        <v>8</v>
      </c>
      <c r="B20" s="1" t="s">
        <v>461</v>
      </c>
      <c r="C20" s="22" t="s">
        <v>460</v>
      </c>
      <c r="E20" s="1" t="s">
        <v>887</v>
      </c>
      <c r="F20" s="1" t="s">
        <v>243</v>
      </c>
      <c r="G20" s="50">
        <v>224</v>
      </c>
      <c r="H20" s="50">
        <v>201</v>
      </c>
      <c r="I20" s="50">
        <v>170</v>
      </c>
      <c r="J20" s="50">
        <v>206</v>
      </c>
      <c r="K20" s="30">
        <f>SUM(G20:J20)</f>
        <v>801</v>
      </c>
      <c r="L20" s="30">
        <f>COUNTIF(G20:J20, "&gt;0" )</f>
        <v>4</v>
      </c>
      <c r="M20" s="30">
        <f>IF(L20=0,0,K20/L20)</f>
        <v>200.25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5" customHeight="1" x14ac:dyDescent="0.25">
      <c r="A21" s="24">
        <v>9</v>
      </c>
      <c r="B21" s="1" t="s">
        <v>583</v>
      </c>
      <c r="C21" s="22" t="s">
        <v>582</v>
      </c>
      <c r="E21" s="64" t="s">
        <v>892</v>
      </c>
      <c r="F21" s="64" t="s">
        <v>243</v>
      </c>
      <c r="G21" s="24">
        <v>198</v>
      </c>
      <c r="H21" s="24">
        <v>232</v>
      </c>
      <c r="I21" s="24">
        <v>150</v>
      </c>
      <c r="J21" s="24">
        <v>216</v>
      </c>
      <c r="K21" s="19">
        <f>SUM(G21:J21)</f>
        <v>796</v>
      </c>
      <c r="L21" s="19">
        <f>COUNTIF(G21:J21, "&gt;0" )</f>
        <v>4</v>
      </c>
      <c r="M21" s="19">
        <f>IF(L21=0,0,K21/L21)</f>
        <v>199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5" customHeight="1" x14ac:dyDescent="0.25">
      <c r="A22" s="24">
        <v>10</v>
      </c>
      <c r="B22" s="1" t="s">
        <v>535</v>
      </c>
      <c r="C22" s="22" t="s">
        <v>534</v>
      </c>
      <c r="E22" s="1" t="s">
        <v>899</v>
      </c>
      <c r="F22" s="1" t="s">
        <v>243</v>
      </c>
      <c r="G22" s="50">
        <v>173</v>
      </c>
      <c r="H22" s="50">
        <v>232</v>
      </c>
      <c r="I22" s="50">
        <v>223</v>
      </c>
      <c r="J22" s="50">
        <v>166</v>
      </c>
      <c r="K22" s="30">
        <f>SUM(G22:J22)</f>
        <v>794</v>
      </c>
      <c r="L22" s="30">
        <f>COUNTIF(G22:J22, "&gt;0" )</f>
        <v>4</v>
      </c>
      <c r="M22" s="30">
        <f>IF(L22=0,0,K22/L22)</f>
        <v>198.5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5" customHeight="1" x14ac:dyDescent="0.25">
      <c r="A23" s="24">
        <v>11</v>
      </c>
      <c r="B23" s="1" t="s">
        <v>557</v>
      </c>
      <c r="C23" s="22" t="s">
        <v>556</v>
      </c>
      <c r="E23" s="1" t="s">
        <v>891</v>
      </c>
      <c r="F23" s="1" t="s">
        <v>243</v>
      </c>
      <c r="G23" s="50">
        <v>213</v>
      </c>
      <c r="H23" s="50">
        <v>166</v>
      </c>
      <c r="I23" s="50">
        <v>246</v>
      </c>
      <c r="J23" s="50">
        <v>169</v>
      </c>
      <c r="K23" s="30">
        <f>SUM(G23:J23)</f>
        <v>794</v>
      </c>
      <c r="L23" s="30">
        <f>COUNTIF(G23:J23, "&gt;0" )</f>
        <v>4</v>
      </c>
      <c r="M23" s="30">
        <f>IF(L23=0,0,K23/L23)</f>
        <v>198.5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5" customHeight="1" x14ac:dyDescent="0.25">
      <c r="A24" s="24">
        <v>12</v>
      </c>
      <c r="B24" s="1" t="s">
        <v>463</v>
      </c>
      <c r="C24" s="22" t="s">
        <v>462</v>
      </c>
      <c r="E24" s="1" t="s">
        <v>897</v>
      </c>
      <c r="F24" s="1" t="s">
        <v>243</v>
      </c>
      <c r="G24" s="50">
        <v>198</v>
      </c>
      <c r="H24" s="50">
        <v>231</v>
      </c>
      <c r="I24" s="50">
        <v>172</v>
      </c>
      <c r="J24" s="50">
        <v>188</v>
      </c>
      <c r="K24" s="30">
        <f>SUM(G24:J24)</f>
        <v>789</v>
      </c>
      <c r="L24" s="30">
        <f>COUNTIF(G24:J24, "&gt;0" )</f>
        <v>4</v>
      </c>
      <c r="M24" s="30">
        <f>IF(L24=0,0,K24/L24)</f>
        <v>197.25</v>
      </c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5" customHeight="1" x14ac:dyDescent="0.25">
      <c r="A25" s="24">
        <v>13</v>
      </c>
      <c r="B25" s="1" t="s">
        <v>543</v>
      </c>
      <c r="C25" s="22" t="s">
        <v>542</v>
      </c>
      <c r="E25" s="1" t="s">
        <v>890</v>
      </c>
      <c r="F25" s="1" t="s">
        <v>243</v>
      </c>
      <c r="G25" s="50">
        <v>185</v>
      </c>
      <c r="H25" s="50">
        <v>214</v>
      </c>
      <c r="I25" s="50">
        <v>189</v>
      </c>
      <c r="J25" s="50">
        <v>199</v>
      </c>
      <c r="K25" s="30">
        <f>SUM(G25:J25)</f>
        <v>787</v>
      </c>
      <c r="L25" s="30">
        <f>COUNTIF(G25:J25, "&gt;0" )</f>
        <v>4</v>
      </c>
      <c r="M25" s="30">
        <f>IF(L25=0,0,K25/L25)</f>
        <v>196.75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5" customHeight="1" x14ac:dyDescent="0.25">
      <c r="A26" s="24">
        <v>14</v>
      </c>
      <c r="B26" s="1" t="s">
        <v>525</v>
      </c>
      <c r="C26" s="22" t="s">
        <v>524</v>
      </c>
      <c r="E26" s="64" t="s">
        <v>890</v>
      </c>
      <c r="F26" s="64" t="s">
        <v>243</v>
      </c>
      <c r="G26" s="24">
        <v>210</v>
      </c>
      <c r="H26" s="24">
        <v>182</v>
      </c>
      <c r="I26" s="24">
        <v>208</v>
      </c>
      <c r="J26" s="24">
        <v>183</v>
      </c>
      <c r="K26" s="19">
        <f>SUM(G26:J26)</f>
        <v>783</v>
      </c>
      <c r="L26" s="19">
        <f>COUNTIF(G26:J26, "&gt;0" )</f>
        <v>4</v>
      </c>
      <c r="M26" s="19">
        <f>IF(L26=0,0,K26/L26)</f>
        <v>195.75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5" customHeight="1" x14ac:dyDescent="0.25">
      <c r="A27" s="24">
        <v>15</v>
      </c>
      <c r="B27" s="1" t="s">
        <v>433</v>
      </c>
      <c r="C27" s="22" t="s">
        <v>432</v>
      </c>
      <c r="E27" s="1" t="s">
        <v>886</v>
      </c>
      <c r="F27" s="1" t="s">
        <v>243</v>
      </c>
      <c r="G27" s="50">
        <v>174</v>
      </c>
      <c r="H27" s="50">
        <v>198</v>
      </c>
      <c r="I27" s="50">
        <v>212</v>
      </c>
      <c r="J27" s="50">
        <v>196</v>
      </c>
      <c r="K27" s="30">
        <f>SUM(G27:J27)</f>
        <v>780</v>
      </c>
      <c r="L27" s="30">
        <f>COUNTIF(G27:J27, "&gt;0" )</f>
        <v>4</v>
      </c>
      <c r="M27" s="30">
        <f>IF(L27=0,0,K27/L27)</f>
        <v>195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5" customHeight="1" x14ac:dyDescent="0.25">
      <c r="A28" s="24">
        <v>16</v>
      </c>
      <c r="B28" s="1" t="s">
        <v>595</v>
      </c>
      <c r="C28" s="22" t="s">
        <v>594</v>
      </c>
      <c r="E28" s="1" t="s">
        <v>893</v>
      </c>
      <c r="F28" s="1" t="s">
        <v>243</v>
      </c>
      <c r="G28" s="50">
        <v>194</v>
      </c>
      <c r="H28" s="50">
        <v>180</v>
      </c>
      <c r="I28" s="50">
        <v>189</v>
      </c>
      <c r="J28" s="50">
        <v>208</v>
      </c>
      <c r="K28" s="30">
        <f>SUM(G28:J28)</f>
        <v>771</v>
      </c>
      <c r="L28" s="30">
        <f>COUNTIF(G28:J28, "&gt;0" )</f>
        <v>4</v>
      </c>
      <c r="M28" s="30">
        <f>IF(L28=0,0,K28/L28)</f>
        <v>192.75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5" customHeight="1" x14ac:dyDescent="0.25">
      <c r="A29" s="24">
        <v>17</v>
      </c>
      <c r="B29" s="1" t="s">
        <v>481</v>
      </c>
      <c r="C29" s="22" t="s">
        <v>480</v>
      </c>
      <c r="E29" s="64" t="s">
        <v>897</v>
      </c>
      <c r="F29" s="64" t="s">
        <v>243</v>
      </c>
      <c r="G29" s="24">
        <v>234</v>
      </c>
      <c r="H29" s="24">
        <v>162</v>
      </c>
      <c r="I29" s="24">
        <v>184</v>
      </c>
      <c r="J29" s="24">
        <v>178</v>
      </c>
      <c r="K29" s="19">
        <f>SUM(G29:J29)</f>
        <v>758</v>
      </c>
      <c r="L29" s="19">
        <f>COUNTIF(G29:J29, "&gt;0" )</f>
        <v>4</v>
      </c>
      <c r="M29" s="19">
        <f>IF(L29=0,0,K29/L29)</f>
        <v>189.5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5" customHeight="1" x14ac:dyDescent="0.25">
      <c r="A30" s="24">
        <v>18</v>
      </c>
      <c r="B30" s="1" t="s">
        <v>443</v>
      </c>
      <c r="C30" s="22" t="s">
        <v>442</v>
      </c>
      <c r="E30" s="64" t="s">
        <v>886</v>
      </c>
      <c r="F30" s="64" t="s">
        <v>243</v>
      </c>
      <c r="G30" s="24">
        <v>186</v>
      </c>
      <c r="H30" s="24">
        <v>232</v>
      </c>
      <c r="I30" s="24">
        <v>165</v>
      </c>
      <c r="J30" s="24">
        <v>170</v>
      </c>
      <c r="K30" s="19">
        <f>SUM(G30:J30)</f>
        <v>753</v>
      </c>
      <c r="L30" s="19">
        <f>COUNTIF(G30:J30, "&gt;0" )</f>
        <v>4</v>
      </c>
      <c r="M30" s="19">
        <f>IF(L30=0,0,K30/L30)</f>
        <v>188.25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5" customHeight="1" x14ac:dyDescent="0.25">
      <c r="A31" s="24">
        <v>19</v>
      </c>
      <c r="B31" s="1" t="s">
        <v>573</v>
      </c>
      <c r="C31" s="22" t="s">
        <v>572</v>
      </c>
      <c r="E31" s="1" t="s">
        <v>892</v>
      </c>
      <c r="F31" s="1" t="s">
        <v>243</v>
      </c>
      <c r="G31" s="50">
        <v>191</v>
      </c>
      <c r="H31" s="50">
        <v>176</v>
      </c>
      <c r="I31" s="50">
        <v>209</v>
      </c>
      <c r="J31" s="50">
        <v>176</v>
      </c>
      <c r="K31" s="30">
        <f>SUM(G31:J31)</f>
        <v>752</v>
      </c>
      <c r="L31" s="30">
        <f>COUNTIF(G31:J31, "&gt;0" )</f>
        <v>4</v>
      </c>
      <c r="M31" s="30">
        <f>IF(L31=0,0,K31/L31)</f>
        <v>188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5" customHeight="1" x14ac:dyDescent="0.25">
      <c r="A32" s="24">
        <v>20</v>
      </c>
      <c r="B32" s="1" t="s">
        <v>413</v>
      </c>
      <c r="C32" s="22" t="s">
        <v>412</v>
      </c>
      <c r="E32" s="64" t="s">
        <v>884</v>
      </c>
      <c r="F32" s="64" t="s">
        <v>243</v>
      </c>
      <c r="G32" s="24">
        <v>199</v>
      </c>
      <c r="H32" s="24">
        <v>207</v>
      </c>
      <c r="I32" s="24">
        <v>201</v>
      </c>
      <c r="J32" s="24">
        <v>144</v>
      </c>
      <c r="K32" s="19">
        <f>SUM(G32:J32)</f>
        <v>751</v>
      </c>
      <c r="L32" s="19">
        <f>COUNTIF(G32:J32, "&gt;0" )</f>
        <v>4</v>
      </c>
      <c r="M32" s="19">
        <f>IF(L32=0,0,K32/L32)</f>
        <v>187.75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>
        <v>21</v>
      </c>
      <c r="B33" s="1" t="s">
        <v>491</v>
      </c>
      <c r="C33" s="22" t="s">
        <v>490</v>
      </c>
      <c r="E33" s="1" t="s">
        <v>888</v>
      </c>
      <c r="F33" s="1" t="s">
        <v>243</v>
      </c>
      <c r="G33" s="50">
        <v>181</v>
      </c>
      <c r="H33" s="50">
        <v>164</v>
      </c>
      <c r="I33" s="50">
        <v>202</v>
      </c>
      <c r="J33" s="50">
        <v>202</v>
      </c>
      <c r="K33" s="30">
        <f>SUM(G33:J33)</f>
        <v>749</v>
      </c>
      <c r="L33" s="30">
        <f>COUNTIF(G33:J33, "&gt;0" )</f>
        <v>4</v>
      </c>
      <c r="M33" s="30">
        <f>IF(L33=0,0,K33/L33)</f>
        <v>187.25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>
        <v>22</v>
      </c>
      <c r="B34" s="1" t="s">
        <v>505</v>
      </c>
      <c r="C34" s="22" t="s">
        <v>504</v>
      </c>
      <c r="E34" s="64" t="s">
        <v>889</v>
      </c>
      <c r="F34" s="64" t="s">
        <v>243</v>
      </c>
      <c r="G34" s="24">
        <v>193</v>
      </c>
      <c r="H34" s="24">
        <v>193</v>
      </c>
      <c r="I34" s="24">
        <v>186</v>
      </c>
      <c r="J34" s="24">
        <v>169</v>
      </c>
      <c r="K34" s="19">
        <f>SUM(G34:J34)</f>
        <v>741</v>
      </c>
      <c r="L34" s="19">
        <f>COUNTIF(G34:J34, "&gt;0" )</f>
        <v>4</v>
      </c>
      <c r="M34" s="19">
        <f>IF(L34=0,0,K34/L34)</f>
        <v>185.25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>
        <v>23</v>
      </c>
      <c r="B35" s="1" t="s">
        <v>519</v>
      </c>
      <c r="C35" s="22" t="s">
        <v>518</v>
      </c>
      <c r="E35" s="1" t="s">
        <v>899</v>
      </c>
      <c r="F35" s="1" t="s">
        <v>243</v>
      </c>
      <c r="G35" s="50">
        <v>184</v>
      </c>
      <c r="H35" s="50">
        <v>191</v>
      </c>
      <c r="I35" s="50">
        <v>177</v>
      </c>
      <c r="J35" s="50">
        <v>188</v>
      </c>
      <c r="K35" s="30">
        <f>SUM(G35:J35)</f>
        <v>740</v>
      </c>
      <c r="L35" s="30">
        <f>COUNTIF(G35:J35, "&gt;0" )</f>
        <v>4</v>
      </c>
      <c r="M35" s="30">
        <f>IF(L35=0,0,K35/L35)</f>
        <v>185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25">
      <c r="A36" s="24">
        <v>24</v>
      </c>
      <c r="B36" s="1" t="s">
        <v>645</v>
      </c>
      <c r="C36" s="22" t="s">
        <v>644</v>
      </c>
      <c r="E36" s="1" t="s">
        <v>895</v>
      </c>
      <c r="F36" s="1" t="s">
        <v>243</v>
      </c>
      <c r="G36" s="50">
        <v>203</v>
      </c>
      <c r="H36" s="50">
        <v>179</v>
      </c>
      <c r="I36" s="50">
        <v>215</v>
      </c>
      <c r="J36" s="50">
        <v>143</v>
      </c>
      <c r="K36" s="30">
        <f>SUM(G36:J36)</f>
        <v>740</v>
      </c>
      <c r="L36" s="30">
        <f>COUNTIF(G36:J36, "&gt;0" )</f>
        <v>4</v>
      </c>
      <c r="M36" s="30">
        <f>IF(L36=0,0,K36/L36)</f>
        <v>185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>
        <v>25</v>
      </c>
      <c r="B37" s="1" t="s">
        <v>597</v>
      </c>
      <c r="C37" s="22" t="s">
        <v>596</v>
      </c>
      <c r="E37" s="1" t="s">
        <v>893</v>
      </c>
      <c r="F37" s="1" t="s">
        <v>243</v>
      </c>
      <c r="G37" s="50">
        <v>196</v>
      </c>
      <c r="H37" s="50">
        <v>164</v>
      </c>
      <c r="I37" s="50">
        <v>191</v>
      </c>
      <c r="J37" s="50">
        <v>187</v>
      </c>
      <c r="K37" s="30">
        <f>SUM(G37:J37)</f>
        <v>738</v>
      </c>
      <c r="L37" s="30">
        <f>COUNTIF(G37:J37, "&gt;0" )</f>
        <v>4</v>
      </c>
      <c r="M37" s="30">
        <f>IF(L37=0,0,K37/L37)</f>
        <v>184.5</v>
      </c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>
        <v>26</v>
      </c>
      <c r="B38" s="1" t="s">
        <v>497</v>
      </c>
      <c r="C38" s="22" t="s">
        <v>496</v>
      </c>
      <c r="E38" s="1" t="s">
        <v>888</v>
      </c>
      <c r="F38" s="1" t="s">
        <v>243</v>
      </c>
      <c r="G38" s="50">
        <v>152</v>
      </c>
      <c r="H38" s="50">
        <v>194</v>
      </c>
      <c r="I38" s="50">
        <v>190</v>
      </c>
      <c r="J38" s="50">
        <v>202</v>
      </c>
      <c r="K38" s="30">
        <f>SUM(G38:J38)</f>
        <v>738</v>
      </c>
      <c r="L38" s="30">
        <f>COUNTIF(G38:J38, "&gt;0" )</f>
        <v>4</v>
      </c>
      <c r="M38" s="30">
        <f>IF(L38=0,0,K38/L38)</f>
        <v>184.5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>
        <v>27</v>
      </c>
      <c r="B39" s="1" t="s">
        <v>445</v>
      </c>
      <c r="C39" s="22" t="s">
        <v>444</v>
      </c>
      <c r="E39" s="64" t="s">
        <v>886</v>
      </c>
      <c r="F39" s="64" t="s">
        <v>243</v>
      </c>
      <c r="G39" s="24">
        <v>202</v>
      </c>
      <c r="H39" s="24">
        <v>193</v>
      </c>
      <c r="I39" s="24">
        <v>146</v>
      </c>
      <c r="J39" s="24">
        <v>194</v>
      </c>
      <c r="K39" s="19">
        <f>SUM(G39:J39)</f>
        <v>735</v>
      </c>
      <c r="L39" s="19">
        <f>COUNTIF(G39:J39, "&gt;0" )</f>
        <v>4</v>
      </c>
      <c r="M39" s="19">
        <f>IF(L39=0,0,K39/L39)</f>
        <v>183.75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>
        <v>28</v>
      </c>
      <c r="B40" s="1" t="s">
        <v>577</v>
      </c>
      <c r="C40" s="22" t="s">
        <v>576</v>
      </c>
      <c r="E40" s="1" t="s">
        <v>892</v>
      </c>
      <c r="F40" s="1" t="s">
        <v>243</v>
      </c>
      <c r="G40" s="50">
        <v>189</v>
      </c>
      <c r="H40" s="50">
        <v>186</v>
      </c>
      <c r="I40" s="50">
        <v>177</v>
      </c>
      <c r="J40" s="50">
        <v>182</v>
      </c>
      <c r="K40" s="30">
        <f>SUM(G40:J40)</f>
        <v>734</v>
      </c>
      <c r="L40" s="30">
        <f>COUNTIF(G40:J40, "&gt;0" )</f>
        <v>4</v>
      </c>
      <c r="M40" s="30">
        <f>IF(L40=0,0,K40/L40)</f>
        <v>183.5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>
        <v>29</v>
      </c>
      <c r="B41" s="1" t="s">
        <v>567</v>
      </c>
      <c r="C41" s="22" t="s">
        <v>566</v>
      </c>
      <c r="E41" s="1" t="s">
        <v>892</v>
      </c>
      <c r="F41" s="1" t="s">
        <v>243</v>
      </c>
      <c r="G41" s="50">
        <v>153</v>
      </c>
      <c r="H41" s="50">
        <v>166</v>
      </c>
      <c r="I41" s="50">
        <v>202</v>
      </c>
      <c r="J41" s="50">
        <v>196</v>
      </c>
      <c r="K41" s="30">
        <f>SUM(G41:J41)</f>
        <v>717</v>
      </c>
      <c r="L41" s="30">
        <f>COUNTIF(G41:J41, "&gt;0" )</f>
        <v>4</v>
      </c>
      <c r="M41" s="30">
        <f>IF(L41=0,0,K41/L41)</f>
        <v>179.25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>
        <v>30</v>
      </c>
      <c r="B42" s="1" t="s">
        <v>455</v>
      </c>
      <c r="C42" s="22" t="s">
        <v>454</v>
      </c>
      <c r="E42" s="1" t="s">
        <v>897</v>
      </c>
      <c r="F42" s="1" t="s">
        <v>243</v>
      </c>
      <c r="G42" s="50">
        <v>178</v>
      </c>
      <c r="H42" s="50">
        <v>205</v>
      </c>
      <c r="I42" s="50">
        <v>181</v>
      </c>
      <c r="J42" s="50">
        <v>152</v>
      </c>
      <c r="K42" s="30">
        <f>SUM(G42:J42)</f>
        <v>716</v>
      </c>
      <c r="L42" s="30">
        <f>COUNTIF(G42:J42, "&gt;0" )</f>
        <v>4</v>
      </c>
      <c r="M42" s="30">
        <f>IF(L42=0,0,K42/L42)</f>
        <v>179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>
        <v>31</v>
      </c>
      <c r="B43" s="1" t="s">
        <v>529</v>
      </c>
      <c r="C43" s="22" t="s">
        <v>528</v>
      </c>
      <c r="E43" s="1" t="s">
        <v>890</v>
      </c>
      <c r="F43" s="1" t="s">
        <v>243</v>
      </c>
      <c r="G43" s="50">
        <v>166</v>
      </c>
      <c r="H43" s="50">
        <v>191</v>
      </c>
      <c r="I43" s="50">
        <v>179</v>
      </c>
      <c r="J43" s="50">
        <v>180</v>
      </c>
      <c r="K43" s="30">
        <f>SUM(G43:J43)</f>
        <v>716</v>
      </c>
      <c r="L43" s="30">
        <f>COUNTIF(G43:J43, "&gt;0" )</f>
        <v>4</v>
      </c>
      <c r="M43" s="30">
        <f>IF(L43=0,0,K43/L43)</f>
        <v>179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>
        <v>32</v>
      </c>
      <c r="B44" s="1" t="s">
        <v>449</v>
      </c>
      <c r="C44" s="22" t="s">
        <v>448</v>
      </c>
      <c r="E44" s="1" t="s">
        <v>897</v>
      </c>
      <c r="F44" s="1" t="s">
        <v>243</v>
      </c>
      <c r="G44" s="50">
        <v>162</v>
      </c>
      <c r="H44" s="50">
        <v>196</v>
      </c>
      <c r="I44" s="50">
        <v>178</v>
      </c>
      <c r="J44" s="50">
        <v>175</v>
      </c>
      <c r="K44" s="30">
        <f>SUM(G44:J44)</f>
        <v>711</v>
      </c>
      <c r="L44" s="30">
        <f>COUNTIF(G44:J44, "&gt;0" )</f>
        <v>4</v>
      </c>
      <c r="M44" s="30">
        <f>IF(L44=0,0,K44/L44)</f>
        <v>177.75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>
        <v>33</v>
      </c>
      <c r="B45" s="1" t="s">
        <v>537</v>
      </c>
      <c r="C45" s="22" t="s">
        <v>536</v>
      </c>
      <c r="E45" s="1" t="s">
        <v>899</v>
      </c>
      <c r="F45" s="1" t="s">
        <v>243</v>
      </c>
      <c r="G45" s="50">
        <v>196</v>
      </c>
      <c r="H45" s="50">
        <v>180</v>
      </c>
      <c r="I45" s="50">
        <v>164</v>
      </c>
      <c r="J45" s="50">
        <v>171</v>
      </c>
      <c r="K45" s="30">
        <f>SUM(G45:J45)</f>
        <v>711</v>
      </c>
      <c r="L45" s="30">
        <f>COUNTIF(G45:J45, "&gt;0" )</f>
        <v>4</v>
      </c>
      <c r="M45" s="30">
        <f>IF(L45=0,0,K45/L45)</f>
        <v>177.75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>
        <v>34</v>
      </c>
      <c r="B46" s="1" t="s">
        <v>545</v>
      </c>
      <c r="C46" s="22" t="s">
        <v>544</v>
      </c>
      <c r="E46" s="1" t="s">
        <v>891</v>
      </c>
      <c r="F46" s="1" t="s">
        <v>243</v>
      </c>
      <c r="G46" s="50">
        <v>165</v>
      </c>
      <c r="H46" s="50">
        <v>175</v>
      </c>
      <c r="I46" s="50">
        <v>185</v>
      </c>
      <c r="J46" s="50">
        <v>183</v>
      </c>
      <c r="K46" s="30">
        <f>SUM(G46:J46)</f>
        <v>708</v>
      </c>
      <c r="L46" s="30">
        <f>COUNTIF(G46:J46, "&gt;0" )</f>
        <v>4</v>
      </c>
      <c r="M46" s="30">
        <f>IF(L46=0,0,K46/L46)</f>
        <v>177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>
        <v>35</v>
      </c>
      <c r="B47" s="1" t="s">
        <v>657</v>
      </c>
      <c r="C47" s="22" t="s">
        <v>656</v>
      </c>
      <c r="E47" s="1" t="s">
        <v>896</v>
      </c>
      <c r="F47" s="1" t="s">
        <v>243</v>
      </c>
      <c r="G47" s="50">
        <v>177</v>
      </c>
      <c r="H47" s="50">
        <v>130</v>
      </c>
      <c r="I47" s="50">
        <v>226</v>
      </c>
      <c r="J47" s="50">
        <v>175</v>
      </c>
      <c r="K47" s="30">
        <f>SUM(G47:J47)</f>
        <v>708</v>
      </c>
      <c r="L47" s="30">
        <f>COUNTIF(G47:J47, "&gt;0" )</f>
        <v>4</v>
      </c>
      <c r="M47" s="30">
        <f>IF(L47=0,0,K47/L47)</f>
        <v>177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>
        <v>36</v>
      </c>
      <c r="B48" s="1" t="s">
        <v>571</v>
      </c>
      <c r="C48" s="22" t="s">
        <v>570</v>
      </c>
      <c r="E48" s="64" t="s">
        <v>900</v>
      </c>
      <c r="F48" s="64" t="s">
        <v>243</v>
      </c>
      <c r="G48" s="24">
        <v>169</v>
      </c>
      <c r="H48" s="24">
        <v>194</v>
      </c>
      <c r="I48" s="24">
        <v>191</v>
      </c>
      <c r="J48" s="24">
        <v>153</v>
      </c>
      <c r="K48" s="19">
        <f>SUM(G48:J48)</f>
        <v>707</v>
      </c>
      <c r="L48" s="19">
        <f>COUNTIF(G48:J48, "&gt;0" )</f>
        <v>4</v>
      </c>
      <c r="M48" s="19">
        <f>IF(L48=0,0,K48/L48)</f>
        <v>176.75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25">
      <c r="A49" s="24">
        <v>37</v>
      </c>
      <c r="B49" s="1" t="s">
        <v>527</v>
      </c>
      <c r="C49" s="22" t="s">
        <v>526</v>
      </c>
      <c r="E49" s="1" t="s">
        <v>899</v>
      </c>
      <c r="F49" s="1" t="s">
        <v>243</v>
      </c>
      <c r="G49" s="50">
        <v>193</v>
      </c>
      <c r="H49" s="50">
        <v>149</v>
      </c>
      <c r="I49" s="50">
        <v>144</v>
      </c>
      <c r="J49" s="50">
        <v>219</v>
      </c>
      <c r="K49" s="30">
        <f>SUM(G49:J49)</f>
        <v>705</v>
      </c>
      <c r="L49" s="30">
        <f>COUNTIF(G49:J49, "&gt;0" )</f>
        <v>4</v>
      </c>
      <c r="M49" s="30">
        <f>IF(L49=0,0,K49/L49)</f>
        <v>176.25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>
        <v>38</v>
      </c>
      <c r="B50" s="1" t="s">
        <v>563</v>
      </c>
      <c r="C50" s="22" t="s">
        <v>562</v>
      </c>
      <c r="E50" s="1" t="s">
        <v>900</v>
      </c>
      <c r="F50" s="1" t="s">
        <v>243</v>
      </c>
      <c r="G50" s="50">
        <v>202</v>
      </c>
      <c r="H50" s="50">
        <v>180</v>
      </c>
      <c r="I50" s="50">
        <v>176</v>
      </c>
      <c r="J50" s="50">
        <v>145</v>
      </c>
      <c r="K50" s="30">
        <f>SUM(G50:J50)</f>
        <v>703</v>
      </c>
      <c r="L50" s="30">
        <f>COUNTIF(G50:J50, "&gt;0" )</f>
        <v>4</v>
      </c>
      <c r="M50" s="30">
        <f>IF(L50=0,0,K50/L50)</f>
        <v>175.75</v>
      </c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>
        <v>39</v>
      </c>
      <c r="B51" s="1" t="s">
        <v>609</v>
      </c>
      <c r="C51" s="22" t="s">
        <v>608</v>
      </c>
      <c r="E51" s="1" t="s">
        <v>894</v>
      </c>
      <c r="F51" s="1" t="s">
        <v>243</v>
      </c>
      <c r="G51" s="50">
        <v>156</v>
      </c>
      <c r="H51" s="50">
        <v>206</v>
      </c>
      <c r="I51" s="50">
        <v>175</v>
      </c>
      <c r="J51" s="50">
        <v>163</v>
      </c>
      <c r="K51" s="30">
        <f>SUM(G51:J51)</f>
        <v>700</v>
      </c>
      <c r="L51" s="30">
        <f>COUNTIF(G51:J51, "&gt;0" )</f>
        <v>4</v>
      </c>
      <c r="M51" s="30">
        <f>IF(L51=0,0,K51/L51)</f>
        <v>175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>
        <v>40</v>
      </c>
      <c r="B52" s="1" t="s">
        <v>473</v>
      </c>
      <c r="C52" s="22" t="s">
        <v>472</v>
      </c>
      <c r="E52" s="64" t="s">
        <v>887</v>
      </c>
      <c r="F52" s="64" t="s">
        <v>243</v>
      </c>
      <c r="G52" s="24">
        <v>197</v>
      </c>
      <c r="H52" s="24">
        <v>188</v>
      </c>
      <c r="I52" s="24">
        <v>145</v>
      </c>
      <c r="J52" s="24">
        <v>168</v>
      </c>
      <c r="K52" s="19">
        <f>SUM(G52:J52)</f>
        <v>698</v>
      </c>
      <c r="L52" s="19">
        <f>COUNTIF(G52:J52, "&gt;0" )</f>
        <v>4</v>
      </c>
      <c r="M52" s="19">
        <f>IF(L52=0,0,K52/L52)</f>
        <v>174.5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>
        <v>41</v>
      </c>
      <c r="B53" s="1" t="s">
        <v>659</v>
      </c>
      <c r="C53" s="22" t="s">
        <v>658</v>
      </c>
      <c r="E53" s="64" t="s">
        <v>896</v>
      </c>
      <c r="F53" s="64" t="s">
        <v>243</v>
      </c>
      <c r="G53" s="24">
        <v>180</v>
      </c>
      <c r="H53" s="24">
        <v>190</v>
      </c>
      <c r="I53" s="24">
        <v>179</v>
      </c>
      <c r="J53" s="24">
        <v>149</v>
      </c>
      <c r="K53" s="19">
        <f>SUM(G53:J53)</f>
        <v>698</v>
      </c>
      <c r="L53" s="19">
        <f>COUNTIF(G53:J53, "&gt;0" )</f>
        <v>4</v>
      </c>
      <c r="M53" s="19">
        <f>IF(L53=0,0,K53/L53)</f>
        <v>174.5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>
        <v>42</v>
      </c>
      <c r="B54" s="1" t="s">
        <v>489</v>
      </c>
      <c r="C54" s="22" t="s">
        <v>488</v>
      </c>
      <c r="E54" s="64" t="s">
        <v>888</v>
      </c>
      <c r="F54" s="64" t="s">
        <v>243</v>
      </c>
      <c r="G54" s="24">
        <v>140</v>
      </c>
      <c r="H54" s="24">
        <v>217</v>
      </c>
      <c r="I54" s="24">
        <v>169</v>
      </c>
      <c r="J54" s="24">
        <v>165</v>
      </c>
      <c r="K54" s="19">
        <f>SUM(G54:J54)</f>
        <v>691</v>
      </c>
      <c r="L54" s="19">
        <f>COUNTIF(G54:J54, "&gt;0" )</f>
        <v>4</v>
      </c>
      <c r="M54" s="19">
        <f>IF(L54=0,0,K54/L54)</f>
        <v>172.75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>
        <v>43</v>
      </c>
      <c r="B55" s="1" t="s">
        <v>591</v>
      </c>
      <c r="C55" s="22" t="s">
        <v>590</v>
      </c>
      <c r="E55" s="1" t="s">
        <v>893</v>
      </c>
      <c r="F55" s="1" t="s">
        <v>243</v>
      </c>
      <c r="G55" s="50">
        <v>144</v>
      </c>
      <c r="H55" s="50">
        <v>180</v>
      </c>
      <c r="I55" s="50">
        <v>158</v>
      </c>
      <c r="J55" s="50">
        <v>203</v>
      </c>
      <c r="K55" s="30">
        <f>SUM(G55:J55)</f>
        <v>685</v>
      </c>
      <c r="L55" s="30">
        <f>COUNTIF(G55:J55, "&gt;0" )</f>
        <v>4</v>
      </c>
      <c r="M55" s="30">
        <f>IF(L55=0,0,K55/L55)</f>
        <v>171.25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>
        <v>44</v>
      </c>
      <c r="B56" s="1" t="s">
        <v>605</v>
      </c>
      <c r="C56" s="22" t="s">
        <v>604</v>
      </c>
      <c r="E56" s="64" t="s">
        <v>894</v>
      </c>
      <c r="F56" s="64" t="s">
        <v>243</v>
      </c>
      <c r="G56" s="24">
        <v>184</v>
      </c>
      <c r="H56" s="24">
        <v>186</v>
      </c>
      <c r="I56" s="24">
        <v>155</v>
      </c>
      <c r="J56" s="24">
        <v>157</v>
      </c>
      <c r="K56" s="19">
        <f>SUM(G56:J56)</f>
        <v>682</v>
      </c>
      <c r="L56" s="19">
        <f>COUNTIF(G56:J56, "&gt;0" )</f>
        <v>4</v>
      </c>
      <c r="M56" s="19">
        <f>IF(L56=0,0,K56/L56)</f>
        <v>170.5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>
        <v>45</v>
      </c>
      <c r="B57" s="1" t="s">
        <v>475</v>
      </c>
      <c r="C57" s="22" t="s">
        <v>474</v>
      </c>
      <c r="E57" s="1" t="s">
        <v>897</v>
      </c>
      <c r="F57" s="1" t="s">
        <v>243</v>
      </c>
      <c r="G57" s="50">
        <v>155</v>
      </c>
      <c r="H57" s="50">
        <v>202</v>
      </c>
      <c r="I57" s="50">
        <v>153</v>
      </c>
      <c r="J57" s="50">
        <v>171</v>
      </c>
      <c r="K57" s="30">
        <f>SUM(G57:J57)</f>
        <v>681</v>
      </c>
      <c r="L57" s="30">
        <f>COUNTIF(G57:J57, "&gt;0" )</f>
        <v>4</v>
      </c>
      <c r="M57" s="30">
        <f>IF(L57=0,0,K57/L57)</f>
        <v>170.25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>
        <v>46</v>
      </c>
      <c r="B58" s="1" t="s">
        <v>547</v>
      </c>
      <c r="C58" s="22" t="s">
        <v>546</v>
      </c>
      <c r="E58" s="1" t="s">
        <v>891</v>
      </c>
      <c r="F58" s="1" t="s">
        <v>243</v>
      </c>
      <c r="G58" s="50">
        <v>151</v>
      </c>
      <c r="H58" s="50">
        <v>134</v>
      </c>
      <c r="I58" s="50">
        <v>216</v>
      </c>
      <c r="J58" s="50">
        <v>179</v>
      </c>
      <c r="K58" s="30">
        <f>SUM(G58:J58)</f>
        <v>680</v>
      </c>
      <c r="L58" s="30">
        <f>COUNTIF(G58:J58, "&gt;0" )</f>
        <v>4</v>
      </c>
      <c r="M58" s="30">
        <f>IF(L58=0,0,K58/L58)</f>
        <v>170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>
        <v>47</v>
      </c>
      <c r="B59" s="1" t="s">
        <v>559</v>
      </c>
      <c r="C59" s="22" t="s">
        <v>558</v>
      </c>
      <c r="E59" s="1" t="s">
        <v>891</v>
      </c>
      <c r="F59" s="1" t="s">
        <v>243</v>
      </c>
      <c r="G59" s="50">
        <v>156</v>
      </c>
      <c r="H59" s="50">
        <v>157</v>
      </c>
      <c r="I59" s="50">
        <v>180</v>
      </c>
      <c r="J59" s="50">
        <v>187</v>
      </c>
      <c r="K59" s="30">
        <f>SUM(G59:J59)</f>
        <v>680</v>
      </c>
      <c r="L59" s="30">
        <f>COUNTIF(G59:J59, "&gt;0" )</f>
        <v>4</v>
      </c>
      <c r="M59" s="30">
        <f>IF(L59=0,0,K59/L59)</f>
        <v>170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>
        <v>48</v>
      </c>
      <c r="B60" s="1" t="s">
        <v>533</v>
      </c>
      <c r="C60" s="22" t="s">
        <v>532</v>
      </c>
      <c r="E60" s="1" t="s">
        <v>899</v>
      </c>
      <c r="F60" s="1" t="s">
        <v>243</v>
      </c>
      <c r="G60" s="50">
        <v>181</v>
      </c>
      <c r="H60" s="50">
        <v>159</v>
      </c>
      <c r="I60" s="50">
        <v>154</v>
      </c>
      <c r="J60" s="50">
        <v>185</v>
      </c>
      <c r="K60" s="30">
        <f>SUM(G60:J60)</f>
        <v>679</v>
      </c>
      <c r="L60" s="30">
        <f>COUNTIF(G60:J60, "&gt;0" )</f>
        <v>4</v>
      </c>
      <c r="M60" s="30">
        <f>IF(L60=0,0,K60/L60)</f>
        <v>169.75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A61" s="24">
        <v>49</v>
      </c>
      <c r="B61" s="1" t="s">
        <v>601</v>
      </c>
      <c r="C61" s="22" t="s">
        <v>600</v>
      </c>
      <c r="E61" s="1" t="s">
        <v>893</v>
      </c>
      <c r="F61" s="1" t="s">
        <v>243</v>
      </c>
      <c r="G61" s="50">
        <v>140</v>
      </c>
      <c r="H61" s="50">
        <v>201</v>
      </c>
      <c r="I61" s="50">
        <v>151</v>
      </c>
      <c r="J61" s="50">
        <v>185</v>
      </c>
      <c r="K61" s="30">
        <f>SUM(G61:J61)</f>
        <v>677</v>
      </c>
      <c r="L61" s="30">
        <f>COUNTIF(G61:J61, "&gt;0" )</f>
        <v>4</v>
      </c>
      <c r="M61" s="30">
        <f>IF(L61=0,0,K61/L61)</f>
        <v>169.25</v>
      </c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5" customHeight="1" x14ac:dyDescent="0.25">
      <c r="A62" s="50">
        <v>50</v>
      </c>
      <c r="B62" s="1" t="s">
        <v>637</v>
      </c>
      <c r="C62" s="22" t="s">
        <v>636</v>
      </c>
      <c r="E62" s="1" t="s">
        <v>901</v>
      </c>
      <c r="F62" s="1" t="s">
        <v>243</v>
      </c>
      <c r="G62" s="50">
        <v>152</v>
      </c>
      <c r="H62" s="50">
        <v>164</v>
      </c>
      <c r="I62" s="50">
        <v>176</v>
      </c>
      <c r="J62" s="50">
        <v>177</v>
      </c>
      <c r="K62" s="30">
        <f>SUM(G62:J62)</f>
        <v>669</v>
      </c>
      <c r="L62" s="30">
        <f>COUNTIF(G62:J62, "&gt;0" )</f>
        <v>4</v>
      </c>
      <c r="M62" s="30">
        <f>IF(L62=0,0,K62/L62)</f>
        <v>167.25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A63" s="50">
        <v>51</v>
      </c>
      <c r="B63" s="1" t="s">
        <v>639</v>
      </c>
      <c r="C63" s="22" t="s">
        <v>638</v>
      </c>
      <c r="E63" s="1" t="s">
        <v>895</v>
      </c>
      <c r="F63" s="1" t="s">
        <v>243</v>
      </c>
      <c r="G63" s="50">
        <v>164</v>
      </c>
      <c r="H63" s="50">
        <v>157</v>
      </c>
      <c r="I63" s="50">
        <v>164</v>
      </c>
      <c r="J63" s="50">
        <v>178</v>
      </c>
      <c r="K63" s="30">
        <f>SUM(G63:J63)</f>
        <v>663</v>
      </c>
      <c r="L63" s="30">
        <f>COUNTIF(G63:J63, "&gt;0" )</f>
        <v>4</v>
      </c>
      <c r="M63" s="30">
        <f>IF(L63=0,0,K63/L63)</f>
        <v>165.75</v>
      </c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A64" s="50">
        <v>52</v>
      </c>
      <c r="B64" s="1" t="s">
        <v>661</v>
      </c>
      <c r="C64" s="22" t="s">
        <v>660</v>
      </c>
      <c r="E64" s="64" t="s">
        <v>896</v>
      </c>
      <c r="F64" s="64" t="s">
        <v>243</v>
      </c>
      <c r="G64" s="24">
        <v>131</v>
      </c>
      <c r="H64" s="24">
        <v>167</v>
      </c>
      <c r="I64" s="24">
        <v>197</v>
      </c>
      <c r="J64" s="24">
        <v>156</v>
      </c>
      <c r="K64" s="19">
        <f>SUM(G64:J64)</f>
        <v>651</v>
      </c>
      <c r="L64" s="19">
        <f>COUNTIF(G64:J64, "&gt;0" )</f>
        <v>4</v>
      </c>
      <c r="M64" s="19">
        <f>IF(L64=0,0,K64/L64)</f>
        <v>162.75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5" customHeight="1" x14ac:dyDescent="0.25">
      <c r="A65" s="50">
        <v>53</v>
      </c>
      <c r="B65" s="1" t="s">
        <v>651</v>
      </c>
      <c r="C65" s="22" t="s">
        <v>650</v>
      </c>
      <c r="E65" s="1" t="s">
        <v>901</v>
      </c>
      <c r="F65" s="1" t="s">
        <v>243</v>
      </c>
      <c r="G65" s="50">
        <v>167</v>
      </c>
      <c r="H65" s="50">
        <v>160</v>
      </c>
      <c r="I65" s="50">
        <v>153</v>
      </c>
      <c r="J65" s="50">
        <v>167</v>
      </c>
      <c r="K65" s="30">
        <f>SUM(G65:J65)</f>
        <v>647</v>
      </c>
      <c r="L65" s="30">
        <f>COUNTIF(G65:J65, "&gt;0" )</f>
        <v>4</v>
      </c>
      <c r="M65" s="30">
        <f>IF(L65=0,0,K65/L65)</f>
        <v>161.75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5" customHeight="1" x14ac:dyDescent="0.25">
      <c r="A66" s="50">
        <v>54</v>
      </c>
      <c r="B66" s="1" t="s">
        <v>423</v>
      </c>
      <c r="C66" s="22" t="s">
        <v>422</v>
      </c>
      <c r="E66" s="1" t="s">
        <v>884</v>
      </c>
      <c r="F66" s="1" t="s">
        <v>243</v>
      </c>
      <c r="G66" s="50">
        <v>167</v>
      </c>
      <c r="H66" s="50">
        <v>184</v>
      </c>
      <c r="I66" s="50">
        <v>154</v>
      </c>
      <c r="J66" s="50">
        <v>140</v>
      </c>
      <c r="K66" s="30">
        <f>SUM(G66:J66)</f>
        <v>645</v>
      </c>
      <c r="L66" s="30">
        <f>COUNTIF(G66:J66, "&gt;0" )</f>
        <v>4</v>
      </c>
      <c r="M66" s="30">
        <f>IF(L66=0,0,K66/L66)</f>
        <v>161.25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5" customHeight="1" x14ac:dyDescent="0.25">
      <c r="A67" s="50">
        <v>55</v>
      </c>
      <c r="B67" s="1" t="s">
        <v>429</v>
      </c>
      <c r="C67" s="22" t="s">
        <v>428</v>
      </c>
      <c r="E67" s="1" t="s">
        <v>886</v>
      </c>
      <c r="F67" s="1" t="s">
        <v>243</v>
      </c>
      <c r="G67" s="50">
        <v>163</v>
      </c>
      <c r="H67" s="50">
        <v>156</v>
      </c>
      <c r="I67" s="50">
        <v>172</v>
      </c>
      <c r="J67" s="50">
        <v>152</v>
      </c>
      <c r="K67" s="30">
        <f>SUM(G67:J67)</f>
        <v>643</v>
      </c>
      <c r="L67" s="30">
        <f>COUNTIF(G67:J67, "&gt;0" )</f>
        <v>4</v>
      </c>
      <c r="M67" s="30">
        <f>IF(L67=0,0,K67/L67)</f>
        <v>160.75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5" customHeight="1" x14ac:dyDescent="0.25">
      <c r="A68" s="50">
        <v>56</v>
      </c>
      <c r="B68" s="1" t="s">
        <v>619</v>
      </c>
      <c r="C68" s="22" t="s">
        <v>618</v>
      </c>
      <c r="E68" s="1" t="s">
        <v>894</v>
      </c>
      <c r="F68" s="1" t="s">
        <v>243</v>
      </c>
      <c r="G68" s="50">
        <v>142</v>
      </c>
      <c r="H68" s="50">
        <v>158</v>
      </c>
      <c r="I68" s="50">
        <v>182</v>
      </c>
      <c r="J68" s="50">
        <v>158</v>
      </c>
      <c r="K68" s="30">
        <f>SUM(G68:J68)</f>
        <v>640</v>
      </c>
      <c r="L68" s="30">
        <f>COUNTIF(G68:J68, "&gt;0" )</f>
        <v>4</v>
      </c>
      <c r="M68" s="30">
        <f>IF(L68=0,0,K68/L68)</f>
        <v>160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5" customHeight="1" x14ac:dyDescent="0.25">
      <c r="A69" s="50">
        <v>57</v>
      </c>
      <c r="B69" s="1" t="s">
        <v>667</v>
      </c>
      <c r="C69" s="22" t="s">
        <v>666</v>
      </c>
      <c r="E69" s="1" t="s">
        <v>896</v>
      </c>
      <c r="F69" s="1" t="s">
        <v>243</v>
      </c>
      <c r="G69" s="50">
        <v>144</v>
      </c>
      <c r="H69" s="50">
        <v>203</v>
      </c>
      <c r="I69" s="50">
        <v>119</v>
      </c>
      <c r="J69" s="50">
        <v>158</v>
      </c>
      <c r="K69" s="30">
        <f>SUM(G69:J69)</f>
        <v>624</v>
      </c>
      <c r="L69" s="30">
        <f>COUNTIF(G69:J69, "&gt;0" )</f>
        <v>4</v>
      </c>
      <c r="M69" s="30">
        <f>IF(L69=0,0,K69/L69)</f>
        <v>156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5" customHeight="1" x14ac:dyDescent="0.25">
      <c r="A70" s="50">
        <v>58</v>
      </c>
      <c r="B70" s="1" t="s">
        <v>655</v>
      </c>
      <c r="C70" s="22" t="s">
        <v>654</v>
      </c>
      <c r="E70" s="1" t="s">
        <v>896</v>
      </c>
      <c r="F70" s="1" t="s">
        <v>243</v>
      </c>
      <c r="G70" s="50">
        <v>157</v>
      </c>
      <c r="H70" s="50">
        <v>150</v>
      </c>
      <c r="I70" s="50">
        <v>172</v>
      </c>
      <c r="J70" s="50">
        <v>132</v>
      </c>
      <c r="K70" s="30">
        <f>SUM(G70:J70)</f>
        <v>611</v>
      </c>
      <c r="L70" s="30">
        <f>COUNTIF(G70:J70, "&gt;0" )</f>
        <v>4</v>
      </c>
      <c r="M70" s="30">
        <f>IF(L70=0,0,K70/L70)</f>
        <v>152.75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5" customHeight="1" x14ac:dyDescent="0.25">
      <c r="A71" s="50">
        <v>59</v>
      </c>
      <c r="B71" s="1" t="s">
        <v>569</v>
      </c>
      <c r="C71" s="22" t="s">
        <v>568</v>
      </c>
      <c r="E71" s="1" t="s">
        <v>900</v>
      </c>
      <c r="F71" s="1" t="s">
        <v>243</v>
      </c>
      <c r="G71" s="50">
        <v>144</v>
      </c>
      <c r="H71" s="50">
        <v>151</v>
      </c>
      <c r="I71" s="50">
        <v>144</v>
      </c>
      <c r="J71" s="50">
        <v>169</v>
      </c>
      <c r="K71" s="30">
        <f>SUM(G71:J71)</f>
        <v>608</v>
      </c>
      <c r="L71" s="30">
        <f>COUNTIF(G71:J71, "&gt;0" )</f>
        <v>4</v>
      </c>
      <c r="M71" s="30">
        <f>IF(L71=0,0,K71/L71)</f>
        <v>152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5" customHeight="1" x14ac:dyDescent="0.25">
      <c r="A72" s="50">
        <v>60</v>
      </c>
      <c r="B72" s="1" t="s">
        <v>627</v>
      </c>
      <c r="C72" s="22" t="s">
        <v>626</v>
      </c>
      <c r="E72" s="1" t="s">
        <v>901</v>
      </c>
      <c r="F72" s="1" t="s">
        <v>243</v>
      </c>
      <c r="G72" s="50">
        <v>154</v>
      </c>
      <c r="H72" s="50">
        <v>128</v>
      </c>
      <c r="I72" s="50">
        <v>153</v>
      </c>
      <c r="J72" s="50">
        <v>150</v>
      </c>
      <c r="K72" s="30">
        <f>SUM(G72:J72)</f>
        <v>585</v>
      </c>
      <c r="L72" s="30">
        <f>COUNTIF(G72:J72, "&gt;0" )</f>
        <v>4</v>
      </c>
      <c r="M72" s="30">
        <f>IF(L72=0,0,K72/L72)</f>
        <v>146.25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5" customHeight="1" x14ac:dyDescent="0.25">
      <c r="A73" s="50">
        <v>61</v>
      </c>
      <c r="B73" s="1" t="s">
        <v>405</v>
      </c>
      <c r="C73" s="22" t="s">
        <v>404</v>
      </c>
      <c r="E73" s="1" t="s">
        <v>884</v>
      </c>
      <c r="F73" s="1" t="s">
        <v>243</v>
      </c>
      <c r="G73" s="50">
        <v>0</v>
      </c>
      <c r="H73" s="50">
        <v>176</v>
      </c>
      <c r="I73" s="50">
        <v>200</v>
      </c>
      <c r="J73" s="50">
        <v>182</v>
      </c>
      <c r="K73" s="30">
        <f>SUM(G73:J73)</f>
        <v>558</v>
      </c>
      <c r="L73" s="30">
        <f>COUNTIF(G73:J73, "&gt;0" )</f>
        <v>3</v>
      </c>
      <c r="M73" s="30">
        <f>IF(L73=0,0,K73/L73)</f>
        <v>186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5" customHeight="1" x14ac:dyDescent="0.25">
      <c r="A74" s="50">
        <v>62</v>
      </c>
      <c r="B74" s="1" t="s">
        <v>647</v>
      </c>
      <c r="C74" s="22" t="s">
        <v>646</v>
      </c>
      <c r="E74" s="1" t="s">
        <v>895</v>
      </c>
      <c r="F74" s="1" t="s">
        <v>243</v>
      </c>
      <c r="G74" s="50">
        <v>226</v>
      </c>
      <c r="H74" s="50">
        <v>164</v>
      </c>
      <c r="I74" s="50">
        <v>168</v>
      </c>
      <c r="J74" s="50">
        <v>0</v>
      </c>
      <c r="K74" s="30">
        <f>SUM(G74:J74)</f>
        <v>558</v>
      </c>
      <c r="L74" s="30">
        <f>COUNTIF(G74:J74, "&gt;0" )</f>
        <v>3</v>
      </c>
      <c r="M74" s="30">
        <f>IF(L74=0,0,K74/L74)</f>
        <v>186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5" customHeight="1" x14ac:dyDescent="0.25">
      <c r="A75" s="50">
        <v>63</v>
      </c>
      <c r="B75" s="1" t="s">
        <v>631</v>
      </c>
      <c r="C75" s="22" t="s">
        <v>630</v>
      </c>
      <c r="E75" s="64" t="s">
        <v>895</v>
      </c>
      <c r="F75" s="64" t="s">
        <v>243</v>
      </c>
      <c r="G75" s="24">
        <v>0</v>
      </c>
      <c r="H75" s="24">
        <v>175</v>
      </c>
      <c r="I75" s="24">
        <v>168</v>
      </c>
      <c r="J75" s="24">
        <v>174</v>
      </c>
      <c r="K75" s="19">
        <f>SUM(G75:J75)</f>
        <v>517</v>
      </c>
      <c r="L75" s="19">
        <f>COUNTIF(G75:J75, "&gt;0" )</f>
        <v>3</v>
      </c>
      <c r="M75" s="19">
        <f>IF(L75=0,0,K75/L75)</f>
        <v>172.33333333333334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5" customHeight="1" x14ac:dyDescent="0.25">
      <c r="A76" s="50">
        <v>64</v>
      </c>
      <c r="B76" s="1" t="s">
        <v>521</v>
      </c>
      <c r="C76" s="22" t="s">
        <v>520</v>
      </c>
      <c r="E76" s="1" t="s">
        <v>890</v>
      </c>
      <c r="F76" s="1" t="s">
        <v>243</v>
      </c>
      <c r="G76" s="50">
        <v>170</v>
      </c>
      <c r="H76" s="50">
        <v>139</v>
      </c>
      <c r="I76" s="50">
        <v>0</v>
      </c>
      <c r="J76" s="50">
        <v>200</v>
      </c>
      <c r="K76" s="30">
        <f>SUM(G76:J76)</f>
        <v>509</v>
      </c>
      <c r="L76" s="30">
        <f>COUNTIF(G76:J76, "&gt;0" )</f>
        <v>3</v>
      </c>
      <c r="M76" s="30">
        <f>IF(L76=0,0,K76/L76)</f>
        <v>169.66666666666666</v>
      </c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5" customHeight="1" x14ac:dyDescent="0.25">
      <c r="A77" s="50">
        <v>65</v>
      </c>
      <c r="B77" s="1" t="s">
        <v>649</v>
      </c>
      <c r="C77" s="22" t="s">
        <v>648</v>
      </c>
      <c r="E77" s="1" t="s">
        <v>895</v>
      </c>
      <c r="F77" s="1" t="s">
        <v>243</v>
      </c>
      <c r="G77" s="50">
        <v>0</v>
      </c>
      <c r="H77" s="50">
        <v>169</v>
      </c>
      <c r="I77" s="50">
        <v>178</v>
      </c>
      <c r="J77" s="50">
        <v>159</v>
      </c>
      <c r="K77" s="30">
        <f>SUM(G77:J77)</f>
        <v>506</v>
      </c>
      <c r="L77" s="30">
        <f>COUNTIF(G77:J77, "&gt;0" )</f>
        <v>3</v>
      </c>
      <c r="M77" s="30">
        <f>IF(L77=0,0,K77/L77)</f>
        <v>168.66666666666666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5" customHeight="1" x14ac:dyDescent="0.25">
      <c r="A78" s="50">
        <v>66</v>
      </c>
      <c r="B78" s="1" t="s">
        <v>561</v>
      </c>
      <c r="C78" s="22" t="s">
        <v>560</v>
      </c>
      <c r="E78" s="1" t="s">
        <v>892</v>
      </c>
      <c r="F78" s="1" t="s">
        <v>243</v>
      </c>
      <c r="G78" s="50">
        <v>195</v>
      </c>
      <c r="H78" s="50">
        <v>184</v>
      </c>
      <c r="I78" s="50">
        <v>124</v>
      </c>
      <c r="J78" s="50">
        <v>0</v>
      </c>
      <c r="K78" s="30">
        <f>SUM(G78:J78)</f>
        <v>503</v>
      </c>
      <c r="L78" s="30">
        <f>COUNTIF(G78:J78, "&gt;0" )</f>
        <v>3</v>
      </c>
      <c r="M78" s="30">
        <f>IF(L78=0,0,K78/L78)</f>
        <v>167.66666666666666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5" customHeight="1" x14ac:dyDescent="0.25">
      <c r="A79" s="50">
        <v>67</v>
      </c>
      <c r="B79" s="1" t="s">
        <v>407</v>
      </c>
      <c r="C79" s="22" t="s">
        <v>406</v>
      </c>
      <c r="E79" s="1" t="s">
        <v>884</v>
      </c>
      <c r="F79" s="1" t="s">
        <v>243</v>
      </c>
      <c r="G79" s="50">
        <v>0</v>
      </c>
      <c r="H79" s="50">
        <v>151</v>
      </c>
      <c r="I79" s="50">
        <v>201</v>
      </c>
      <c r="J79" s="50">
        <v>145</v>
      </c>
      <c r="K79" s="30">
        <f>SUM(G79:J79)</f>
        <v>497</v>
      </c>
      <c r="L79" s="30">
        <f>COUNTIF(G79:J79, "&gt;0" )</f>
        <v>3</v>
      </c>
      <c r="M79" s="30">
        <f>IF(L79=0,0,K79/L79)</f>
        <v>165.66666666666666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5" customHeight="1" x14ac:dyDescent="0.25">
      <c r="A80" s="50">
        <v>68</v>
      </c>
      <c r="B80" s="1" t="s">
        <v>581</v>
      </c>
      <c r="C80" s="22" t="s">
        <v>580</v>
      </c>
      <c r="E80" s="1" t="s">
        <v>900</v>
      </c>
      <c r="F80" s="1" t="s">
        <v>243</v>
      </c>
      <c r="G80" s="50">
        <v>0</v>
      </c>
      <c r="H80" s="50">
        <v>152</v>
      </c>
      <c r="I80" s="50">
        <v>210</v>
      </c>
      <c r="J80" s="50">
        <v>135</v>
      </c>
      <c r="K80" s="30">
        <f>SUM(G80:J80)</f>
        <v>497</v>
      </c>
      <c r="L80" s="30">
        <f>COUNTIF(G80:J80, "&gt;0" )</f>
        <v>3</v>
      </c>
      <c r="M80" s="30">
        <f>IF(L80=0,0,K80/L80)</f>
        <v>165.66666666666666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5" customHeight="1" x14ac:dyDescent="0.25">
      <c r="A81" s="50">
        <v>69</v>
      </c>
      <c r="B81" s="1" t="s">
        <v>503</v>
      </c>
      <c r="C81" s="22" t="s">
        <v>502</v>
      </c>
      <c r="E81" s="1" t="s">
        <v>889</v>
      </c>
      <c r="F81" s="1" t="s">
        <v>243</v>
      </c>
      <c r="G81" s="50">
        <v>165</v>
      </c>
      <c r="H81" s="50">
        <v>183</v>
      </c>
      <c r="I81" s="50">
        <v>139</v>
      </c>
      <c r="J81" s="50">
        <v>0</v>
      </c>
      <c r="K81" s="30">
        <f>SUM(G81:J81)</f>
        <v>487</v>
      </c>
      <c r="L81" s="30">
        <f>COUNTIF(G81:J81, "&gt;0" )</f>
        <v>3</v>
      </c>
      <c r="M81" s="30">
        <f>IF(L81=0,0,K81/L81)</f>
        <v>162.33333333333334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5" customHeight="1" x14ac:dyDescent="0.25">
      <c r="A82" s="50">
        <v>70</v>
      </c>
      <c r="B82" s="1" t="s">
        <v>531</v>
      </c>
      <c r="C82" s="22" t="s">
        <v>530</v>
      </c>
      <c r="E82" s="1" t="s">
        <v>890</v>
      </c>
      <c r="F82" s="1" t="s">
        <v>243</v>
      </c>
      <c r="G82" s="50">
        <v>137</v>
      </c>
      <c r="H82" s="50">
        <v>0</v>
      </c>
      <c r="I82" s="50">
        <v>161</v>
      </c>
      <c r="J82" s="50">
        <v>171</v>
      </c>
      <c r="K82" s="30">
        <f>SUM(G82:J82)</f>
        <v>469</v>
      </c>
      <c r="L82" s="30">
        <f>COUNTIF(G82:J82, "&gt;0" )</f>
        <v>3</v>
      </c>
      <c r="M82" s="30">
        <f>IF(L82=0,0,K82/L82)</f>
        <v>156.33333333333334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5" customHeight="1" x14ac:dyDescent="0.25">
      <c r="A83" s="50">
        <v>71</v>
      </c>
      <c r="B83" s="1" t="s">
        <v>585</v>
      </c>
      <c r="C83" s="22" t="s">
        <v>584</v>
      </c>
      <c r="E83" s="1" t="s">
        <v>900</v>
      </c>
      <c r="F83" s="1" t="s">
        <v>243</v>
      </c>
      <c r="G83" s="50">
        <v>158</v>
      </c>
      <c r="H83" s="50">
        <v>167</v>
      </c>
      <c r="I83" s="50">
        <v>137</v>
      </c>
      <c r="J83" s="50">
        <v>0</v>
      </c>
      <c r="K83" s="30">
        <f>SUM(G83:J83)</f>
        <v>462</v>
      </c>
      <c r="L83" s="30">
        <f>COUNTIF(G83:J83, "&gt;0" )</f>
        <v>3</v>
      </c>
      <c r="M83" s="30">
        <f>IF(L83=0,0,K83/L83)</f>
        <v>154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5" customHeight="1" x14ac:dyDescent="0.25">
      <c r="A84" s="50">
        <v>72</v>
      </c>
      <c r="B84" s="1" t="s">
        <v>447</v>
      </c>
      <c r="C84" s="22" t="s">
        <v>446</v>
      </c>
      <c r="E84" s="1" t="s">
        <v>887</v>
      </c>
      <c r="F84" s="1" t="s">
        <v>243</v>
      </c>
      <c r="G84" s="50">
        <v>157</v>
      </c>
      <c r="H84" s="50">
        <v>163</v>
      </c>
      <c r="I84" s="50">
        <v>135</v>
      </c>
      <c r="J84" s="50">
        <v>0</v>
      </c>
      <c r="K84" s="30">
        <f>SUM(G84:J84)</f>
        <v>455</v>
      </c>
      <c r="L84" s="30">
        <f>COUNTIF(G84:J84, "&gt;0" )</f>
        <v>3</v>
      </c>
      <c r="M84" s="30">
        <f>IF(L84=0,0,K84/L84)</f>
        <v>151.66666666666666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5" customHeight="1" x14ac:dyDescent="0.25">
      <c r="A85" s="50">
        <v>73</v>
      </c>
      <c r="B85" s="1" t="s">
        <v>515</v>
      </c>
      <c r="C85" s="22" t="s">
        <v>514</v>
      </c>
      <c r="E85" s="1" t="s">
        <v>889</v>
      </c>
      <c r="F85" s="1" t="s">
        <v>243</v>
      </c>
      <c r="G85" s="50">
        <v>0</v>
      </c>
      <c r="H85" s="50">
        <v>0</v>
      </c>
      <c r="I85" s="50">
        <v>190</v>
      </c>
      <c r="J85" s="50">
        <v>220</v>
      </c>
      <c r="K85" s="30">
        <f>SUM(G85:J85)</f>
        <v>410</v>
      </c>
      <c r="L85" s="30">
        <f>COUNTIF(G85:J85, "&gt;0" )</f>
        <v>2</v>
      </c>
      <c r="M85" s="30">
        <f>IF(L85=0,0,K85/L85)</f>
        <v>205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5" customHeight="1" x14ac:dyDescent="0.25">
      <c r="A86" s="50">
        <v>74</v>
      </c>
      <c r="B86" s="1" t="s">
        <v>623</v>
      </c>
      <c r="C86" s="22" t="s">
        <v>622</v>
      </c>
      <c r="E86" s="1" t="s">
        <v>901</v>
      </c>
      <c r="F86" s="1" t="s">
        <v>243</v>
      </c>
      <c r="G86" s="50">
        <v>145</v>
      </c>
      <c r="H86" s="50">
        <v>121</v>
      </c>
      <c r="I86" s="50">
        <v>0</v>
      </c>
      <c r="J86" s="50">
        <v>118</v>
      </c>
      <c r="K86" s="30">
        <f>SUM(G86:J86)</f>
        <v>384</v>
      </c>
      <c r="L86" s="30">
        <f>COUNTIF(G86:J86, "&gt;0" )</f>
        <v>3</v>
      </c>
      <c r="M86" s="30">
        <f>IF(L86=0,0,K86/L86)</f>
        <v>128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5" customHeight="1" x14ac:dyDescent="0.25">
      <c r="A87" s="50">
        <v>75</v>
      </c>
      <c r="B87" s="1" t="s">
        <v>551</v>
      </c>
      <c r="C87" s="22" t="s">
        <v>550</v>
      </c>
      <c r="E87" s="1" t="s">
        <v>891</v>
      </c>
      <c r="F87" s="1" t="s">
        <v>243</v>
      </c>
      <c r="G87" s="50">
        <v>0</v>
      </c>
      <c r="H87" s="50">
        <v>0</v>
      </c>
      <c r="I87" s="50">
        <v>170</v>
      </c>
      <c r="J87" s="50">
        <v>184</v>
      </c>
      <c r="K87" s="30">
        <f>SUM(G87:J87)</f>
        <v>354</v>
      </c>
      <c r="L87" s="30">
        <f>COUNTIF(G87:J87, "&gt;0" )</f>
        <v>2</v>
      </c>
      <c r="M87" s="30">
        <f>IF(L87=0,0,K87/L87)</f>
        <v>177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5" customHeight="1" x14ac:dyDescent="0.25">
      <c r="A88" s="50">
        <v>76</v>
      </c>
      <c r="B88" s="1" t="s">
        <v>539</v>
      </c>
      <c r="C88" s="22" t="s">
        <v>538</v>
      </c>
      <c r="E88" s="1" t="s">
        <v>890</v>
      </c>
      <c r="F88" s="1" t="s">
        <v>243</v>
      </c>
      <c r="G88" s="50">
        <v>0</v>
      </c>
      <c r="H88" s="50">
        <v>192</v>
      </c>
      <c r="I88" s="50">
        <v>162</v>
      </c>
      <c r="J88" s="50">
        <v>0</v>
      </c>
      <c r="K88" s="30">
        <f>SUM(G88:J88)</f>
        <v>354</v>
      </c>
      <c r="L88" s="30">
        <f>COUNTIF(G88:J88, "&gt;0" )</f>
        <v>2</v>
      </c>
      <c r="M88" s="30">
        <f>IF(L88=0,0,K88/L88)</f>
        <v>177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5" customHeight="1" x14ac:dyDescent="0.25">
      <c r="A89" s="50">
        <v>77</v>
      </c>
      <c r="B89" s="1" t="s">
        <v>635</v>
      </c>
      <c r="C89" s="22" t="s">
        <v>634</v>
      </c>
      <c r="E89" s="1" t="s">
        <v>901</v>
      </c>
      <c r="F89" s="1" t="s">
        <v>243</v>
      </c>
      <c r="G89" s="50">
        <v>163</v>
      </c>
      <c r="H89" s="50">
        <v>0</v>
      </c>
      <c r="I89" s="50">
        <v>180</v>
      </c>
      <c r="J89" s="50">
        <v>0</v>
      </c>
      <c r="K89" s="30">
        <f>SUM(G89:J89)</f>
        <v>343</v>
      </c>
      <c r="L89" s="30">
        <f>COUNTIF(G89:J89, "&gt;0" )</f>
        <v>2</v>
      </c>
      <c r="M89" s="30">
        <f>IF(L89=0,0,K89/L89)</f>
        <v>171.5</v>
      </c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5" customHeight="1" x14ac:dyDescent="0.25">
      <c r="A90" s="50">
        <v>78</v>
      </c>
      <c r="B90" s="1" t="s">
        <v>485</v>
      </c>
      <c r="C90" s="22" t="s">
        <v>484</v>
      </c>
      <c r="E90" s="1" t="s">
        <v>888</v>
      </c>
      <c r="F90" s="1" t="s">
        <v>243</v>
      </c>
      <c r="G90" s="50">
        <v>0</v>
      </c>
      <c r="H90" s="50">
        <v>0</v>
      </c>
      <c r="I90" s="50">
        <v>169</v>
      </c>
      <c r="J90" s="50">
        <v>172</v>
      </c>
      <c r="K90" s="30">
        <f>SUM(G90:J90)</f>
        <v>341</v>
      </c>
      <c r="L90" s="30">
        <f>COUNTIF(G90:J90, "&gt;0" )</f>
        <v>2</v>
      </c>
      <c r="M90" s="30">
        <f>IF(L90=0,0,K90/L90)</f>
        <v>170.5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5" customHeight="1" x14ac:dyDescent="0.25">
      <c r="A91" s="50">
        <v>79</v>
      </c>
      <c r="B91" s="1" t="s">
        <v>495</v>
      </c>
      <c r="C91" s="22" t="s">
        <v>494</v>
      </c>
      <c r="E91" s="1" t="s">
        <v>888</v>
      </c>
      <c r="F91" s="1" t="s">
        <v>243</v>
      </c>
      <c r="G91" s="50">
        <v>167</v>
      </c>
      <c r="H91" s="50">
        <v>161</v>
      </c>
      <c r="I91" s="50">
        <v>0</v>
      </c>
      <c r="J91" s="50">
        <v>0</v>
      </c>
      <c r="K91" s="30">
        <f>SUM(G91:J91)</f>
        <v>328</v>
      </c>
      <c r="L91" s="30">
        <f>COUNTIF(G91:J91, "&gt;0" )</f>
        <v>2</v>
      </c>
      <c r="M91" s="30">
        <f>IF(L91=0,0,K91/L91)</f>
        <v>164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5" customHeight="1" x14ac:dyDescent="0.25">
      <c r="A92" s="50">
        <v>80</v>
      </c>
      <c r="B92" s="1" t="s">
        <v>509</v>
      </c>
      <c r="C92" s="22" t="s">
        <v>508</v>
      </c>
      <c r="E92" s="1" t="s">
        <v>889</v>
      </c>
      <c r="F92" s="1" t="s">
        <v>243</v>
      </c>
      <c r="G92" s="50">
        <v>165</v>
      </c>
      <c r="H92" s="50">
        <v>154</v>
      </c>
      <c r="I92" s="50">
        <v>0</v>
      </c>
      <c r="J92" s="50">
        <v>0</v>
      </c>
      <c r="K92" s="30">
        <f>SUM(G92:J92)</f>
        <v>319</v>
      </c>
      <c r="L92" s="30">
        <f>COUNTIF(G92:J92, "&gt;0" )</f>
        <v>2</v>
      </c>
      <c r="M92" s="30">
        <f>IF(L92=0,0,K92/L92)</f>
        <v>159.5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5" customHeight="1" x14ac:dyDescent="0.25">
      <c r="A93" s="50">
        <v>81</v>
      </c>
      <c r="B93" s="1" t="s">
        <v>499</v>
      </c>
      <c r="C93" s="22" t="s">
        <v>498</v>
      </c>
      <c r="E93" s="1" t="s">
        <v>888</v>
      </c>
      <c r="F93" s="1" t="s">
        <v>243</v>
      </c>
      <c r="G93" s="50">
        <v>0</v>
      </c>
      <c r="H93" s="50">
        <v>0</v>
      </c>
      <c r="I93" s="50">
        <v>154</v>
      </c>
      <c r="J93" s="50">
        <v>158</v>
      </c>
      <c r="K93" s="30">
        <f>SUM(G93:J93)</f>
        <v>312</v>
      </c>
      <c r="L93" s="30">
        <f>COUNTIF(G93:J93, "&gt;0" )</f>
        <v>2</v>
      </c>
      <c r="M93" s="30">
        <f>IF(L93=0,0,K93/L93)</f>
        <v>156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5" customHeight="1" x14ac:dyDescent="0.25">
      <c r="A94" s="50">
        <v>82</v>
      </c>
      <c r="B94" s="1" t="s">
        <v>653</v>
      </c>
      <c r="C94" s="22" t="s">
        <v>652</v>
      </c>
      <c r="E94" s="1" t="s">
        <v>895</v>
      </c>
      <c r="F94" s="1" t="s">
        <v>243</v>
      </c>
      <c r="G94" s="50">
        <v>128</v>
      </c>
      <c r="H94" s="50">
        <v>0</v>
      </c>
      <c r="I94" s="50">
        <v>0</v>
      </c>
      <c r="J94" s="50">
        <v>179</v>
      </c>
      <c r="K94" s="30">
        <f>SUM(G94:J94)</f>
        <v>307</v>
      </c>
      <c r="L94" s="30">
        <f>COUNTIF(G94:J94, "&gt;0" )</f>
        <v>2</v>
      </c>
      <c r="M94" s="30">
        <f>IF(L94=0,0,K94/L94)</f>
        <v>153.5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5" customHeight="1" x14ac:dyDescent="0.25">
      <c r="A95" s="50">
        <v>83</v>
      </c>
      <c r="B95" s="1" t="s">
        <v>607</v>
      </c>
      <c r="C95" s="22" t="s">
        <v>606</v>
      </c>
      <c r="E95" s="64" t="s">
        <v>894</v>
      </c>
      <c r="F95" s="64" t="s">
        <v>243</v>
      </c>
      <c r="G95" s="24">
        <v>182</v>
      </c>
      <c r="H95" s="24">
        <v>122</v>
      </c>
      <c r="I95" s="24">
        <v>0</v>
      </c>
      <c r="J95" s="24">
        <v>0</v>
      </c>
      <c r="K95" s="19">
        <f>SUM(G95:J95)</f>
        <v>304</v>
      </c>
      <c r="L95" s="19">
        <f>COUNTIF(G95:J95, "&gt;0" )</f>
        <v>2</v>
      </c>
      <c r="M95" s="19">
        <f>IF(L95=0,0,K95/L95)</f>
        <v>152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5" customHeight="1" x14ac:dyDescent="0.25">
      <c r="A96" s="50">
        <v>84</v>
      </c>
      <c r="B96" s="1" t="s">
        <v>553</v>
      </c>
      <c r="C96" s="22" t="s">
        <v>552</v>
      </c>
      <c r="E96" s="1" t="s">
        <v>891</v>
      </c>
      <c r="F96" s="1" t="s">
        <v>243</v>
      </c>
      <c r="G96" s="50">
        <v>158</v>
      </c>
      <c r="H96" s="50">
        <v>143</v>
      </c>
      <c r="I96" s="50">
        <v>0</v>
      </c>
      <c r="J96" s="50">
        <v>0</v>
      </c>
      <c r="K96" s="30">
        <f>SUM(G96:J96)</f>
        <v>301</v>
      </c>
      <c r="L96" s="30">
        <f>COUNTIF(G96:J96, "&gt;0" )</f>
        <v>2</v>
      </c>
      <c r="M96" s="30">
        <f>IF(L96=0,0,K96/L96)</f>
        <v>150.5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5" customHeight="1" x14ac:dyDescent="0.25">
      <c r="A97" s="50">
        <v>85</v>
      </c>
      <c r="B97" s="1" t="s">
        <v>483</v>
      </c>
      <c r="C97" s="22" t="s">
        <v>482</v>
      </c>
      <c r="E97" s="64" t="s">
        <v>888</v>
      </c>
      <c r="F97" s="64" t="s">
        <v>243</v>
      </c>
      <c r="G97" s="24">
        <v>157</v>
      </c>
      <c r="H97" s="24">
        <v>132</v>
      </c>
      <c r="I97" s="24">
        <v>0</v>
      </c>
      <c r="J97" s="24">
        <v>0</v>
      </c>
      <c r="K97" s="19">
        <f>SUM(G97:J97)</f>
        <v>289</v>
      </c>
      <c r="L97" s="19">
        <f>COUNTIF(G97:J97, "&gt;0" )</f>
        <v>2</v>
      </c>
      <c r="M97" s="19">
        <f>IF(L97=0,0,K97/L97)</f>
        <v>144.5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5" customHeight="1" x14ac:dyDescent="0.25">
      <c r="A98" s="50">
        <v>86</v>
      </c>
      <c r="B98" s="1" t="s">
        <v>565</v>
      </c>
      <c r="C98" s="22" t="s">
        <v>564</v>
      </c>
      <c r="E98" s="1" t="s">
        <v>900</v>
      </c>
      <c r="F98" s="1" t="s">
        <v>243</v>
      </c>
      <c r="G98" s="50">
        <v>100</v>
      </c>
      <c r="H98" s="50">
        <v>0</v>
      </c>
      <c r="I98" s="50">
        <v>0</v>
      </c>
      <c r="J98" s="50">
        <v>179</v>
      </c>
      <c r="K98" s="30">
        <f>SUM(G98:J98)</f>
        <v>279</v>
      </c>
      <c r="L98" s="30">
        <f>COUNTIF(G98:J98, "&gt;0" )</f>
        <v>2</v>
      </c>
      <c r="M98" s="30">
        <f>IF(L98=0,0,K98/L98)</f>
        <v>139.5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5" customHeight="1" x14ac:dyDescent="0.25">
      <c r="A99" s="50">
        <v>87</v>
      </c>
      <c r="B99" s="1" t="s">
        <v>625</v>
      </c>
      <c r="C99" s="22" t="s">
        <v>624</v>
      </c>
      <c r="E99" s="1" t="s">
        <v>901</v>
      </c>
      <c r="F99" s="1" t="s">
        <v>243</v>
      </c>
      <c r="G99" s="50">
        <v>0</v>
      </c>
      <c r="H99" s="50">
        <v>135</v>
      </c>
      <c r="I99" s="50">
        <v>106</v>
      </c>
      <c r="J99" s="50">
        <v>0</v>
      </c>
      <c r="K99" s="30">
        <f>SUM(G99:J99)</f>
        <v>241</v>
      </c>
      <c r="L99" s="30">
        <f>COUNTIF(G99:J99, "&gt;0" )</f>
        <v>2</v>
      </c>
      <c r="M99" s="30">
        <f>IF(L99=0,0,K99/L99)</f>
        <v>120.5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5" customHeight="1" x14ac:dyDescent="0.25">
      <c r="A100" s="50">
        <v>88</v>
      </c>
      <c r="B100" s="1" t="s">
        <v>479</v>
      </c>
      <c r="C100" s="22" t="s">
        <v>478</v>
      </c>
      <c r="E100" s="1" t="s">
        <v>887</v>
      </c>
      <c r="F100" s="1" t="s">
        <v>243</v>
      </c>
      <c r="G100" s="50">
        <v>0</v>
      </c>
      <c r="H100" s="50">
        <v>0</v>
      </c>
      <c r="I100" s="50">
        <v>0</v>
      </c>
      <c r="J100" s="50">
        <v>219</v>
      </c>
      <c r="K100" s="30">
        <f>SUM(G100:J100)</f>
        <v>219</v>
      </c>
      <c r="L100" s="30">
        <f>COUNTIF(G100:J100, "&gt;0" )</f>
        <v>1</v>
      </c>
      <c r="M100" s="30">
        <f>IF(L100=0,0,K100/L100)</f>
        <v>219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5" customHeight="1" x14ac:dyDescent="0.25">
      <c r="A101" s="50">
        <v>89</v>
      </c>
      <c r="B101" s="1" t="s">
        <v>629</v>
      </c>
      <c r="C101" s="22" t="s">
        <v>628</v>
      </c>
      <c r="E101" s="1" t="s">
        <v>895</v>
      </c>
      <c r="F101" s="1" t="s">
        <v>243</v>
      </c>
      <c r="G101" s="50">
        <v>158</v>
      </c>
      <c r="H101" s="50">
        <v>0</v>
      </c>
      <c r="I101" s="50">
        <v>0</v>
      </c>
      <c r="J101" s="50">
        <v>0</v>
      </c>
      <c r="K101" s="30">
        <f>SUM(G101:J101)</f>
        <v>158</v>
      </c>
      <c r="L101" s="30">
        <f>COUNTIF(G101:J101, "&gt;0" )</f>
        <v>1</v>
      </c>
      <c r="M101" s="30">
        <f>IF(L101=0,0,K101/L101)</f>
        <v>158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5" customHeight="1" x14ac:dyDescent="0.25">
      <c r="A102" s="50">
        <v>90</v>
      </c>
      <c r="B102" s="1" t="s">
        <v>575</v>
      </c>
      <c r="C102" s="22" t="s">
        <v>574</v>
      </c>
      <c r="E102" s="1" t="s">
        <v>892</v>
      </c>
      <c r="F102" s="1" t="s">
        <v>243</v>
      </c>
      <c r="G102" s="50">
        <v>0</v>
      </c>
      <c r="H102" s="50">
        <v>0</v>
      </c>
      <c r="I102" s="50">
        <v>0</v>
      </c>
      <c r="J102" s="50">
        <v>157</v>
      </c>
      <c r="K102" s="30">
        <f>SUM(G102:J102)</f>
        <v>157</v>
      </c>
      <c r="L102" s="30">
        <f>COUNTIF(G102:J102, "&gt;0" )</f>
        <v>1</v>
      </c>
      <c r="M102" s="30">
        <f>IF(L102=0,0,K102/L102)</f>
        <v>157</v>
      </c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5" customHeight="1" x14ac:dyDescent="0.25">
      <c r="A103" s="50">
        <v>91</v>
      </c>
      <c r="B103" s="1" t="s">
        <v>507</v>
      </c>
      <c r="C103" s="22" t="s">
        <v>506</v>
      </c>
      <c r="E103" s="1" t="s">
        <v>889</v>
      </c>
      <c r="F103" s="1" t="s">
        <v>243</v>
      </c>
      <c r="G103" s="50">
        <v>0</v>
      </c>
      <c r="H103" s="50">
        <v>0</v>
      </c>
      <c r="I103" s="50">
        <v>0</v>
      </c>
      <c r="J103" s="50">
        <v>150</v>
      </c>
      <c r="K103" s="30">
        <f>SUM(G103:J103)</f>
        <v>150</v>
      </c>
      <c r="L103" s="30">
        <f>COUNTIF(G103:J103, "&gt;0" )</f>
        <v>1</v>
      </c>
      <c r="M103" s="30">
        <f>IF(L103=0,0,K103/L103)</f>
        <v>150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5" customHeight="1" x14ac:dyDescent="0.25">
      <c r="A104" s="50">
        <v>92</v>
      </c>
      <c r="B104" s="1" t="s">
        <v>617</v>
      </c>
      <c r="C104" s="22" t="s">
        <v>616</v>
      </c>
      <c r="E104" s="1" t="s">
        <v>894</v>
      </c>
      <c r="F104" s="1" t="s">
        <v>243</v>
      </c>
      <c r="G104" s="50">
        <v>0</v>
      </c>
      <c r="H104" s="50">
        <v>0</v>
      </c>
      <c r="I104" s="50">
        <v>0</v>
      </c>
      <c r="J104" s="50">
        <v>141</v>
      </c>
      <c r="K104" s="30">
        <f>SUM(G104:J104)</f>
        <v>141</v>
      </c>
      <c r="L104" s="30">
        <f>COUNTIF(G104:J104, "&gt;0" )</f>
        <v>1</v>
      </c>
      <c r="M104" s="30">
        <f>IF(L104=0,0,K104/L104)</f>
        <v>141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5" customHeight="1" x14ac:dyDescent="0.25">
      <c r="A105" s="50">
        <v>93</v>
      </c>
      <c r="B105" s="1" t="s">
        <v>415</v>
      </c>
      <c r="C105" s="22" t="s">
        <v>414</v>
      </c>
      <c r="E105" s="64" t="s">
        <v>884</v>
      </c>
      <c r="F105" s="64" t="s">
        <v>243</v>
      </c>
      <c r="G105" s="24">
        <v>132</v>
      </c>
      <c r="H105" s="24">
        <v>0</v>
      </c>
      <c r="I105" s="24">
        <v>0</v>
      </c>
      <c r="J105" s="24">
        <v>0</v>
      </c>
      <c r="K105" s="19">
        <f>SUM(G105:J105)</f>
        <v>132</v>
      </c>
      <c r="L105" s="19">
        <f>COUNTIF(G105:J105, "&gt;0" )</f>
        <v>1</v>
      </c>
      <c r="M105" s="19">
        <f>IF(L105=0,0,K105/L105)</f>
        <v>132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5" customHeight="1" x14ac:dyDescent="0.25">
      <c r="A106" s="50">
        <v>94</v>
      </c>
      <c r="B106" s="1" t="s">
        <v>621</v>
      </c>
      <c r="C106" s="22" t="s">
        <v>620</v>
      </c>
      <c r="E106" s="1" t="s">
        <v>894</v>
      </c>
      <c r="F106" s="1" t="s">
        <v>243</v>
      </c>
      <c r="G106" s="50">
        <v>0</v>
      </c>
      <c r="H106" s="50">
        <v>0</v>
      </c>
      <c r="I106" s="50">
        <v>118</v>
      </c>
      <c r="J106" s="50">
        <v>0</v>
      </c>
      <c r="K106" s="30">
        <f>SUM(G106:J106)</f>
        <v>118</v>
      </c>
      <c r="L106" s="30">
        <f>COUNTIF(G106:J106, "&gt;0" )</f>
        <v>1</v>
      </c>
      <c r="M106" s="30">
        <f>IF(L106=0,0,K106/L106)</f>
        <v>118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5" customHeight="1" x14ac:dyDescent="0.25">
      <c r="A107" s="50">
        <v>95</v>
      </c>
      <c r="B107" s="1" t="s">
        <v>411</v>
      </c>
      <c r="C107" s="22" t="s">
        <v>410</v>
      </c>
      <c r="E107" s="1" t="s">
        <v>884</v>
      </c>
      <c r="F107" s="1" t="s">
        <v>243</v>
      </c>
      <c r="G107" s="50">
        <v>111</v>
      </c>
      <c r="H107" s="50">
        <v>0</v>
      </c>
      <c r="I107" s="50">
        <v>0</v>
      </c>
      <c r="J107" s="50">
        <v>0</v>
      </c>
      <c r="K107" s="30">
        <f>SUM(G107:J107)</f>
        <v>111</v>
      </c>
      <c r="L107" s="30">
        <f>COUNTIF(G107:J107, "&gt;0" )</f>
        <v>1</v>
      </c>
      <c r="M107" s="30">
        <f>IF(L107=0,0,K107/L107)</f>
        <v>111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5" customHeight="1" x14ac:dyDescent="0.25">
      <c r="A108" s="50">
        <v>96</v>
      </c>
      <c r="B108" s="1" t="s">
        <v>451</v>
      </c>
      <c r="C108" s="22" t="s">
        <v>450</v>
      </c>
      <c r="E108" s="64" t="s">
        <v>897</v>
      </c>
      <c r="F108" s="64" t="s">
        <v>243</v>
      </c>
      <c r="G108" s="24">
        <v>0</v>
      </c>
      <c r="H108" s="24">
        <v>0</v>
      </c>
      <c r="I108" s="24">
        <v>0</v>
      </c>
      <c r="J108" s="24">
        <v>0</v>
      </c>
      <c r="K108" s="19">
        <f>SUM(G108:J108)</f>
        <v>0</v>
      </c>
      <c r="L108" s="19">
        <f>COUNTIF(G108:J108, "&gt;0" )</f>
        <v>0</v>
      </c>
      <c r="M108" s="19">
        <f>IF(L108=0,0,K108/L108)</f>
        <v>0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5" customHeight="1" x14ac:dyDescent="0.25">
      <c r="A109" s="50">
        <v>97</v>
      </c>
      <c r="B109" s="1" t="s">
        <v>431</v>
      </c>
      <c r="C109" s="22" t="s">
        <v>430</v>
      </c>
      <c r="E109" s="1" t="s">
        <v>886</v>
      </c>
      <c r="F109" s="1" t="s">
        <v>243</v>
      </c>
      <c r="G109" s="50">
        <v>0</v>
      </c>
      <c r="H109" s="50">
        <v>0</v>
      </c>
      <c r="I109" s="50">
        <v>0</v>
      </c>
      <c r="J109" s="50">
        <v>0</v>
      </c>
      <c r="K109" s="30">
        <f>SUM(G109:J109)</f>
        <v>0</v>
      </c>
      <c r="L109" s="30">
        <f>COUNTIF(G109:J109, "&gt;0" )</f>
        <v>0</v>
      </c>
      <c r="M109" s="30">
        <f>IF(L109=0,0,K109/L109)</f>
        <v>0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5" customHeight="1" x14ac:dyDescent="0.25">
      <c r="A110" s="50">
        <v>98</v>
      </c>
      <c r="B110" s="1" t="s">
        <v>611</v>
      </c>
      <c r="C110" s="22" t="s">
        <v>610</v>
      </c>
      <c r="E110" s="1" t="s">
        <v>894</v>
      </c>
      <c r="F110" s="1" t="s">
        <v>243</v>
      </c>
      <c r="G110" s="50">
        <v>0</v>
      </c>
      <c r="H110" s="50">
        <v>0</v>
      </c>
      <c r="I110" s="50">
        <v>0</v>
      </c>
      <c r="J110" s="50">
        <v>0</v>
      </c>
      <c r="K110" s="30">
        <f>SUM(G110:J110)</f>
        <v>0</v>
      </c>
      <c r="L110" s="30">
        <f>COUNTIF(G110:J110, "&gt;0" )</f>
        <v>0</v>
      </c>
      <c r="M110" s="30">
        <f>IF(L110=0,0,K110/L110)</f>
        <v>0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5" customHeight="1" x14ac:dyDescent="0.25">
      <c r="A111" s="50">
        <v>99</v>
      </c>
      <c r="B111" s="1" t="s">
        <v>549</v>
      </c>
      <c r="C111" s="22" t="s">
        <v>548</v>
      </c>
      <c r="E111" s="64" t="s">
        <v>891</v>
      </c>
      <c r="F111" s="64" t="s">
        <v>243</v>
      </c>
      <c r="G111" s="24">
        <v>0</v>
      </c>
      <c r="H111" s="24">
        <v>0</v>
      </c>
      <c r="I111" s="24">
        <v>0</v>
      </c>
      <c r="J111" s="24">
        <v>0</v>
      </c>
      <c r="K111" s="19">
        <f>SUM(G111:J111)</f>
        <v>0</v>
      </c>
      <c r="L111" s="19">
        <f>COUNTIF(G111:J111, "&gt;0" )</f>
        <v>0</v>
      </c>
      <c r="M111" s="19">
        <f>IF(L111=0,0,K111/L111)</f>
        <v>0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5" customHeight="1" x14ac:dyDescent="0.25">
      <c r="A112" s="50">
        <v>100</v>
      </c>
      <c r="B112" s="1" t="s">
        <v>435</v>
      </c>
      <c r="C112" s="22" t="s">
        <v>434</v>
      </c>
      <c r="E112" s="64" t="s">
        <v>886</v>
      </c>
      <c r="F112" s="64" t="s">
        <v>243</v>
      </c>
      <c r="G112" s="24">
        <v>0</v>
      </c>
      <c r="H112" s="24">
        <v>0</v>
      </c>
      <c r="I112" s="24">
        <v>0</v>
      </c>
      <c r="J112" s="24">
        <v>0</v>
      </c>
      <c r="K112" s="19">
        <f>SUM(G112:J112)</f>
        <v>0</v>
      </c>
      <c r="L112" s="19">
        <f>COUNTIF(G112:J112, "&gt;0" )</f>
        <v>0</v>
      </c>
      <c r="M112" s="19">
        <f>IF(L112=0,0,K112/L112)</f>
        <v>0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5" customHeight="1" x14ac:dyDescent="0.25">
      <c r="A113" s="50">
        <v>101</v>
      </c>
      <c r="B113" s="1" t="s">
        <v>599</v>
      </c>
      <c r="C113" s="22" t="s">
        <v>598</v>
      </c>
      <c r="E113" s="1" t="s">
        <v>893</v>
      </c>
      <c r="F113" s="1" t="s">
        <v>243</v>
      </c>
      <c r="G113" s="50">
        <v>0</v>
      </c>
      <c r="H113" s="50">
        <v>0</v>
      </c>
      <c r="I113" s="50">
        <v>0</v>
      </c>
      <c r="J113" s="50">
        <v>0</v>
      </c>
      <c r="K113" s="30">
        <f>SUM(G113:J113)</f>
        <v>0</v>
      </c>
      <c r="L113" s="30">
        <f>COUNTIF(G113:J113, "&gt;0" )</f>
        <v>0</v>
      </c>
      <c r="M113" s="30">
        <f>IF(L113=0,0,K113/L113)</f>
        <v>0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5" customHeight="1" x14ac:dyDescent="0.25">
      <c r="A114" s="50">
        <v>102</v>
      </c>
      <c r="B114" s="1" t="s">
        <v>579</v>
      </c>
      <c r="C114" s="22" t="s">
        <v>578</v>
      </c>
      <c r="E114" s="1" t="s">
        <v>892</v>
      </c>
      <c r="F114" s="1" t="s">
        <v>243</v>
      </c>
      <c r="G114" s="50">
        <v>0</v>
      </c>
      <c r="H114" s="50">
        <v>0</v>
      </c>
      <c r="I114" s="50">
        <v>0</v>
      </c>
      <c r="J114" s="50">
        <v>0</v>
      </c>
      <c r="K114" s="30">
        <f>SUM(G114:J114)</f>
        <v>0</v>
      </c>
      <c r="L114" s="30">
        <f>COUNTIF(G114:J114, "&gt;0" )</f>
        <v>0</v>
      </c>
      <c r="M114" s="30">
        <f>IF(L114=0,0,K114/L114)</f>
        <v>0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5" customHeight="1" x14ac:dyDescent="0.25">
      <c r="A115" s="50">
        <v>103</v>
      </c>
      <c r="B115" s="1" t="s">
        <v>477</v>
      </c>
      <c r="C115" s="22" t="s">
        <v>476</v>
      </c>
      <c r="E115" s="1" t="s">
        <v>887</v>
      </c>
      <c r="F115" s="1" t="s">
        <v>243</v>
      </c>
      <c r="G115" s="50">
        <v>0</v>
      </c>
      <c r="H115" s="50">
        <v>0</v>
      </c>
      <c r="I115" s="50">
        <v>0</v>
      </c>
      <c r="J115" s="50">
        <v>0</v>
      </c>
      <c r="K115" s="30">
        <f>SUM(G115:J115)</f>
        <v>0</v>
      </c>
      <c r="L115" s="30">
        <f>COUNTIF(G115:J115, "&gt;0" )</f>
        <v>0</v>
      </c>
      <c r="M115" s="30">
        <f>IF(L115=0,0,K115/L115)</f>
        <v>0</v>
      </c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5" customHeight="1" x14ac:dyDescent="0.25">
      <c r="A116" s="50">
        <v>104</v>
      </c>
      <c r="B116" s="1" t="s">
        <v>555</v>
      </c>
      <c r="C116" s="22" t="s">
        <v>554</v>
      </c>
      <c r="E116" s="1" t="s">
        <v>891</v>
      </c>
      <c r="F116" s="1" t="s">
        <v>243</v>
      </c>
      <c r="G116" s="50">
        <v>0</v>
      </c>
      <c r="H116" s="50">
        <v>0</v>
      </c>
      <c r="I116" s="50">
        <v>0</v>
      </c>
      <c r="J116" s="50">
        <v>0</v>
      </c>
      <c r="K116" s="30">
        <f>SUM(G116:J116)</f>
        <v>0</v>
      </c>
      <c r="L116" s="30">
        <f>COUNTIF(G116:J116, "&gt;0" )</f>
        <v>0</v>
      </c>
      <c r="M116" s="30">
        <f>IF(L116=0,0,K116/L116)</f>
        <v>0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5" customHeight="1" x14ac:dyDescent="0.25">
      <c r="A117" s="50">
        <v>105</v>
      </c>
      <c r="B117" s="1" t="s">
        <v>517</v>
      </c>
      <c r="C117" s="22" t="s">
        <v>516</v>
      </c>
      <c r="E117" s="1" t="s">
        <v>889</v>
      </c>
      <c r="F117" s="1" t="s">
        <v>243</v>
      </c>
      <c r="G117" s="50">
        <v>0</v>
      </c>
      <c r="H117" s="50">
        <v>0</v>
      </c>
      <c r="I117" s="50">
        <v>0</v>
      </c>
      <c r="J117" s="50">
        <v>0</v>
      </c>
      <c r="K117" s="30">
        <f>SUM(G117:J117)</f>
        <v>0</v>
      </c>
      <c r="L117" s="30">
        <f>COUNTIF(G117:J117, "&gt;0" )</f>
        <v>0</v>
      </c>
      <c r="M117" s="30">
        <f>IF(L117=0,0,K117/L117)</f>
        <v>0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5" customHeight="1" x14ac:dyDescent="0.25">
      <c r="A118" s="50">
        <v>106</v>
      </c>
      <c r="B118" s="1" t="s">
        <v>665</v>
      </c>
      <c r="C118" s="22" t="s">
        <v>664</v>
      </c>
      <c r="E118" s="64" t="s">
        <v>896</v>
      </c>
      <c r="F118" s="64" t="s">
        <v>243</v>
      </c>
      <c r="G118" s="24">
        <v>0</v>
      </c>
      <c r="H118" s="24">
        <v>0</v>
      </c>
      <c r="I118" s="24">
        <v>0</v>
      </c>
      <c r="J118" s="24">
        <v>0</v>
      </c>
      <c r="K118" s="19">
        <f>SUM(G118:J118)</f>
        <v>0</v>
      </c>
      <c r="L118" s="19">
        <f>COUNTIF(G118:J118, "&gt;0" )</f>
        <v>0</v>
      </c>
      <c r="M118" s="19">
        <f>IF(L118=0,0,K118/L118)</f>
        <v>0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5" customHeight="1" x14ac:dyDescent="0.25">
      <c r="A119" s="50">
        <v>107</v>
      </c>
      <c r="C119" s="22" t="s">
        <v>243</v>
      </c>
      <c r="E119" s="1" t="s">
        <v>885</v>
      </c>
      <c r="F119" s="1" t="s">
        <v>243</v>
      </c>
      <c r="G119" s="50">
        <v>0</v>
      </c>
      <c r="H119" s="50">
        <v>0</v>
      </c>
      <c r="I119" s="50">
        <v>0</v>
      </c>
      <c r="J119" s="50">
        <v>0</v>
      </c>
      <c r="K119" s="30">
        <f>SUM(G119:J119)</f>
        <v>0</v>
      </c>
      <c r="L119" s="30">
        <f>COUNTIF(G119:J119, "&gt;0" )</f>
        <v>0</v>
      </c>
      <c r="M119" s="30">
        <f>IF(L119=0,0,K119/L119)</f>
        <v>0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5" customHeight="1" x14ac:dyDescent="0.25">
      <c r="A120" s="50">
        <v>108</v>
      </c>
      <c r="C120" s="22" t="s">
        <v>243</v>
      </c>
      <c r="E120" s="64" t="s">
        <v>679</v>
      </c>
      <c r="F120" s="64" t="s">
        <v>243</v>
      </c>
      <c r="G120" s="24"/>
      <c r="H120" s="24"/>
      <c r="I120" s="24"/>
      <c r="J120" s="24"/>
      <c r="K120" s="19">
        <f>SUM(G120:J120)</f>
        <v>0</v>
      </c>
      <c r="L120" s="19">
        <f>COUNTIF(G120:J120, "&gt;0" )</f>
        <v>0</v>
      </c>
      <c r="M120" s="19">
        <f>IF(L120=0,0,K120/L120)</f>
        <v>0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5" customHeight="1" x14ac:dyDescent="0.25">
      <c r="A121" s="50">
        <v>109</v>
      </c>
      <c r="C121" s="22" t="s">
        <v>243</v>
      </c>
      <c r="E121" s="1" t="s">
        <v>679</v>
      </c>
      <c r="F121" s="1" t="s">
        <v>243</v>
      </c>
      <c r="G121" s="50"/>
      <c r="H121" s="50"/>
      <c r="I121" s="50"/>
      <c r="J121" s="50"/>
      <c r="K121" s="30">
        <f>SUM(G121:J121)</f>
        <v>0</v>
      </c>
      <c r="L121" s="30">
        <f>COUNTIF(G121:J121, "&gt;0" )</f>
        <v>0</v>
      </c>
      <c r="M121" s="30">
        <f>IF(L121=0,0,K121/L121)</f>
        <v>0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5" customHeight="1" x14ac:dyDescent="0.25">
      <c r="A122" s="50">
        <v>110</v>
      </c>
      <c r="C122" s="22" t="s">
        <v>243</v>
      </c>
      <c r="E122" s="1" t="s">
        <v>679</v>
      </c>
      <c r="F122" s="1" t="s">
        <v>243</v>
      </c>
      <c r="G122" s="50"/>
      <c r="H122" s="50"/>
      <c r="I122" s="50"/>
      <c r="J122" s="50"/>
      <c r="K122" s="30">
        <f>SUM(G122:J122)</f>
        <v>0</v>
      </c>
      <c r="L122" s="30">
        <f>COUNTIF(G122:J122, "&gt;0" )</f>
        <v>0</v>
      </c>
      <c r="M122" s="30">
        <f>IF(L122=0,0,K122/L122)</f>
        <v>0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5" customHeight="1" x14ac:dyDescent="0.25">
      <c r="A123" s="50">
        <v>111</v>
      </c>
      <c r="C123" s="22" t="s">
        <v>243</v>
      </c>
      <c r="E123" s="1" t="s">
        <v>885</v>
      </c>
      <c r="F123" s="1" t="s">
        <v>243</v>
      </c>
      <c r="G123" s="50">
        <v>0</v>
      </c>
      <c r="H123" s="50">
        <v>0</v>
      </c>
      <c r="I123" s="50">
        <v>0</v>
      </c>
      <c r="J123" s="50">
        <v>0</v>
      </c>
      <c r="K123" s="30">
        <f>SUM(G123:J123)</f>
        <v>0</v>
      </c>
      <c r="L123" s="30">
        <f>COUNTIF(G123:J123, "&gt;0" )</f>
        <v>0</v>
      </c>
      <c r="M123" s="30">
        <f>IF(L123=0,0,K123/L123)</f>
        <v>0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5" customHeight="1" x14ac:dyDescent="0.25">
      <c r="A124" s="50">
        <v>112</v>
      </c>
      <c r="C124" s="22" t="s">
        <v>243</v>
      </c>
      <c r="E124" s="1" t="s">
        <v>680</v>
      </c>
      <c r="F124" s="1" t="s">
        <v>243</v>
      </c>
      <c r="G124" s="50"/>
      <c r="H124" s="50"/>
      <c r="I124" s="50"/>
      <c r="J124" s="50"/>
      <c r="K124" s="30">
        <f>SUM(G124:J124)</f>
        <v>0</v>
      </c>
      <c r="L124" s="30">
        <f>COUNTIF(G124:J124, "&gt;0" )</f>
        <v>0</v>
      </c>
      <c r="M124" s="30">
        <f>IF(L124=0,0,K124/L124)</f>
        <v>0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5" customHeight="1" x14ac:dyDescent="0.25">
      <c r="A125" s="50">
        <v>113</v>
      </c>
      <c r="C125" s="22" t="s">
        <v>243</v>
      </c>
      <c r="E125" s="1" t="s">
        <v>680</v>
      </c>
      <c r="F125" s="1" t="s">
        <v>243</v>
      </c>
      <c r="G125" s="50"/>
      <c r="H125" s="50"/>
      <c r="I125" s="50"/>
      <c r="J125" s="50"/>
      <c r="K125" s="30">
        <f>SUM(G125:J125)</f>
        <v>0</v>
      </c>
      <c r="L125" s="30">
        <f>COUNTIF(G125:J125, "&gt;0" )</f>
        <v>0</v>
      </c>
      <c r="M125" s="30">
        <f>IF(L125=0,0,K125/L125)</f>
        <v>0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5" customHeight="1" x14ac:dyDescent="0.25">
      <c r="A126" s="50">
        <v>114</v>
      </c>
      <c r="C126" s="22" t="s">
        <v>243</v>
      </c>
      <c r="E126" s="1" t="s">
        <v>680</v>
      </c>
      <c r="F126" s="1" t="s">
        <v>243</v>
      </c>
      <c r="G126" s="50"/>
      <c r="H126" s="50"/>
      <c r="I126" s="50"/>
      <c r="J126" s="50"/>
      <c r="K126" s="30">
        <f>SUM(G126:J126)</f>
        <v>0</v>
      </c>
      <c r="L126" s="30">
        <f>COUNTIF(G126:J126, "&gt;0" )</f>
        <v>0</v>
      </c>
      <c r="M126" s="30">
        <f>IF(L126=0,0,K126/L126)</f>
        <v>0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5" customHeight="1" x14ac:dyDescent="0.25">
      <c r="A127" s="50">
        <v>115</v>
      </c>
      <c r="C127" s="22" t="s">
        <v>243</v>
      </c>
      <c r="E127" s="1" t="s">
        <v>885</v>
      </c>
      <c r="F127" s="1" t="s">
        <v>243</v>
      </c>
      <c r="G127" s="50">
        <v>0</v>
      </c>
      <c r="H127" s="50">
        <v>0</v>
      </c>
      <c r="I127" s="50">
        <v>0</v>
      </c>
      <c r="J127" s="50">
        <v>0</v>
      </c>
      <c r="K127" s="30">
        <f>SUM(G127:J127)</f>
        <v>0</v>
      </c>
      <c r="L127" s="30">
        <f>COUNTIF(G127:J127, "&gt;0" )</f>
        <v>0</v>
      </c>
      <c r="M127" s="30">
        <f>IF(L127=0,0,K127/L127)</f>
        <v>0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5" customHeight="1" x14ac:dyDescent="0.25">
      <c r="A128" s="50">
        <v>116</v>
      </c>
      <c r="C128" s="22" t="s">
        <v>243</v>
      </c>
      <c r="E128" s="1" t="s">
        <v>681</v>
      </c>
      <c r="F128" s="1" t="s">
        <v>243</v>
      </c>
      <c r="G128" s="50"/>
      <c r="H128" s="50"/>
      <c r="I128" s="50"/>
      <c r="J128" s="50"/>
      <c r="K128" s="30">
        <f>SUM(G128:J128)</f>
        <v>0</v>
      </c>
      <c r="L128" s="30">
        <f>COUNTIF(G128:J128, "&gt;0" )</f>
        <v>0</v>
      </c>
      <c r="M128" s="30">
        <f>IF(L128=0,0,K128/L128)</f>
        <v>0</v>
      </c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5" customHeight="1" x14ac:dyDescent="0.25">
      <c r="A129" s="50">
        <v>117</v>
      </c>
      <c r="C129" s="22" t="s">
        <v>243</v>
      </c>
      <c r="E129" s="64" t="s">
        <v>681</v>
      </c>
      <c r="F129" s="64" t="s">
        <v>243</v>
      </c>
      <c r="G129" s="24"/>
      <c r="H129" s="24"/>
      <c r="I129" s="24"/>
      <c r="J129" s="24"/>
      <c r="K129" s="19">
        <f>SUM(G129:J129)</f>
        <v>0</v>
      </c>
      <c r="L129" s="19">
        <f>COUNTIF(G129:J129, "&gt;0" )</f>
        <v>0</v>
      </c>
      <c r="M129" s="19">
        <f>IF(L129=0,0,K129/L129)</f>
        <v>0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5" customHeight="1" x14ac:dyDescent="0.25">
      <c r="A130" s="50">
        <v>118</v>
      </c>
      <c r="C130" s="22" t="s">
        <v>243</v>
      </c>
      <c r="E130" s="64" t="s">
        <v>681</v>
      </c>
      <c r="F130" s="64" t="s">
        <v>243</v>
      </c>
      <c r="G130" s="24"/>
      <c r="H130" s="24"/>
      <c r="I130" s="24"/>
      <c r="J130" s="24"/>
      <c r="K130" s="19">
        <f>SUM(G130:J130)</f>
        <v>0</v>
      </c>
      <c r="L130" s="19">
        <f>COUNTIF(G130:J130, "&gt;0" )</f>
        <v>0</v>
      </c>
      <c r="M130" s="19">
        <f>IF(L130=0,0,K130/L130)</f>
        <v>0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5" customHeight="1" x14ac:dyDescent="0.25">
      <c r="A131" s="50">
        <v>119</v>
      </c>
      <c r="C131" s="22" t="s">
        <v>243</v>
      </c>
      <c r="E131" s="64" t="s">
        <v>885</v>
      </c>
      <c r="F131" s="64" t="s">
        <v>243</v>
      </c>
      <c r="G131" s="24">
        <v>0</v>
      </c>
      <c r="H131" s="24">
        <v>0</v>
      </c>
      <c r="I131" s="24">
        <v>0</v>
      </c>
      <c r="J131" s="24">
        <v>0</v>
      </c>
      <c r="K131" s="19">
        <f>SUM(G131:J131)</f>
        <v>0</v>
      </c>
      <c r="L131" s="19">
        <f>COUNTIF(G131:J131, "&gt;0" )</f>
        <v>0</v>
      </c>
      <c r="M131" s="19">
        <f>IF(L131=0,0,K131/L131)</f>
        <v>0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5" customHeight="1" x14ac:dyDescent="0.25">
      <c r="A132" s="50">
        <v>120</v>
      </c>
      <c r="C132" s="22" t="s">
        <v>243</v>
      </c>
      <c r="E132" s="1" t="s">
        <v>682</v>
      </c>
      <c r="F132" s="1" t="s">
        <v>243</v>
      </c>
      <c r="G132" s="50"/>
      <c r="H132" s="50"/>
      <c r="I132" s="50"/>
      <c r="J132" s="50"/>
      <c r="K132" s="30">
        <f>SUM(G132:J132)</f>
        <v>0</v>
      </c>
      <c r="L132" s="30">
        <f>COUNTIF(G132:J132, "&gt;0" )</f>
        <v>0</v>
      </c>
      <c r="M132" s="30">
        <f>IF(L132=0,0,K132/L132)</f>
        <v>0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5" customHeight="1" x14ac:dyDescent="0.25">
      <c r="A133" s="50">
        <v>121</v>
      </c>
      <c r="C133" s="22" t="s">
        <v>243</v>
      </c>
      <c r="E133" s="1" t="s">
        <v>682</v>
      </c>
      <c r="F133" s="1" t="s">
        <v>243</v>
      </c>
      <c r="G133" s="50"/>
      <c r="H133" s="50"/>
      <c r="I133" s="50"/>
      <c r="J133" s="50"/>
      <c r="K133" s="30">
        <f>SUM(G133:J133)</f>
        <v>0</v>
      </c>
      <c r="L133" s="30">
        <f>COUNTIF(G133:J133, "&gt;0" )</f>
        <v>0</v>
      </c>
      <c r="M133" s="30">
        <f>IF(L133=0,0,K133/L133)</f>
        <v>0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5" customHeight="1" x14ac:dyDescent="0.25">
      <c r="A134" s="50">
        <v>122</v>
      </c>
      <c r="C134" s="22" t="s">
        <v>243</v>
      </c>
      <c r="E134" s="64" t="s">
        <v>682</v>
      </c>
      <c r="F134" s="64" t="s">
        <v>243</v>
      </c>
      <c r="G134" s="24"/>
      <c r="H134" s="24"/>
      <c r="I134" s="24"/>
      <c r="J134" s="24"/>
      <c r="K134" s="19">
        <f>SUM(G134:J134)</f>
        <v>0</v>
      </c>
      <c r="L134" s="19">
        <f>COUNTIF(G134:J134, "&gt;0" )</f>
        <v>0</v>
      </c>
      <c r="M134" s="19">
        <f>IF(L134=0,0,K134/L134)</f>
        <v>0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5" customHeight="1" x14ac:dyDescent="0.25">
      <c r="A135" s="50">
        <v>123</v>
      </c>
      <c r="C135" s="22" t="s">
        <v>243</v>
      </c>
      <c r="E135" s="1" t="s">
        <v>683</v>
      </c>
      <c r="F135" s="1" t="s">
        <v>243</v>
      </c>
      <c r="G135" s="50"/>
      <c r="H135" s="50"/>
      <c r="I135" s="50"/>
      <c r="J135" s="50"/>
      <c r="K135" s="30">
        <f>SUM(G135:J135)</f>
        <v>0</v>
      </c>
      <c r="L135" s="30">
        <f>COUNTIF(G135:J135, "&gt;0" )</f>
        <v>0</v>
      </c>
      <c r="M135" s="30">
        <f>IF(L135=0,0,K135/L135)</f>
        <v>0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5" customHeight="1" x14ac:dyDescent="0.25">
      <c r="A136" s="50">
        <v>124</v>
      </c>
      <c r="C136" s="22" t="s">
        <v>243</v>
      </c>
      <c r="E136" s="64" t="s">
        <v>683</v>
      </c>
      <c r="F136" s="64" t="s">
        <v>243</v>
      </c>
      <c r="G136" s="24"/>
      <c r="H136" s="24"/>
      <c r="I136" s="24"/>
      <c r="J136" s="24"/>
      <c r="K136" s="19">
        <f>SUM(G136:J136)</f>
        <v>0</v>
      </c>
      <c r="L136" s="19">
        <f>COUNTIF(G136:J136, "&gt;0" )</f>
        <v>0</v>
      </c>
      <c r="M136" s="19">
        <f>IF(L136=0,0,K136/L136)</f>
        <v>0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5" customHeight="1" x14ac:dyDescent="0.25">
      <c r="A137" s="50">
        <v>125</v>
      </c>
      <c r="C137" s="22" t="s">
        <v>243</v>
      </c>
      <c r="E137" s="64" t="s">
        <v>683</v>
      </c>
      <c r="F137" s="64" t="s">
        <v>243</v>
      </c>
      <c r="G137" s="24"/>
      <c r="H137" s="24"/>
      <c r="I137" s="24"/>
      <c r="J137" s="24"/>
      <c r="K137" s="19">
        <f>SUM(G137:J137)</f>
        <v>0</v>
      </c>
      <c r="L137" s="19">
        <f>COUNTIF(G137:J137, "&gt;0" )</f>
        <v>0</v>
      </c>
      <c r="M137" s="19">
        <f>IF(L137=0,0,K137/L137)</f>
        <v>0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5" customHeight="1" x14ac:dyDescent="0.25">
      <c r="A138" s="50">
        <v>126</v>
      </c>
      <c r="C138" s="22" t="s">
        <v>243</v>
      </c>
      <c r="E138" s="1" t="s">
        <v>885</v>
      </c>
      <c r="F138" s="1" t="s">
        <v>243</v>
      </c>
      <c r="G138" s="50">
        <v>0</v>
      </c>
      <c r="H138" s="50">
        <v>0</v>
      </c>
      <c r="I138" s="50">
        <v>0</v>
      </c>
      <c r="J138" s="50">
        <v>0</v>
      </c>
      <c r="K138" s="30">
        <f>SUM(G138:J138)</f>
        <v>0</v>
      </c>
      <c r="L138" s="30">
        <f>COUNTIF(G138:J138, "&gt;0" )</f>
        <v>0</v>
      </c>
      <c r="M138" s="30">
        <f>IF(L138=0,0,K138/L138)</f>
        <v>0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5" customHeight="1" x14ac:dyDescent="0.25">
      <c r="A139" s="50">
        <v>127</v>
      </c>
      <c r="C139" s="22" t="s">
        <v>243</v>
      </c>
      <c r="E139" s="64" t="s">
        <v>885</v>
      </c>
      <c r="F139" s="64" t="s">
        <v>243</v>
      </c>
      <c r="G139" s="24">
        <v>0</v>
      </c>
      <c r="H139" s="24">
        <v>0</v>
      </c>
      <c r="I139" s="24">
        <v>0</v>
      </c>
      <c r="J139" s="24">
        <v>0</v>
      </c>
      <c r="K139" s="19">
        <f>SUM(G139:J139)</f>
        <v>0</v>
      </c>
      <c r="L139" s="19">
        <f>COUNTIF(G139:J139, "&gt;0" )</f>
        <v>0</v>
      </c>
      <c r="M139" s="19">
        <f>IF(L139=0,0,K139/L139)</f>
        <v>0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5" customHeight="1" x14ac:dyDescent="0.25">
      <c r="A140" s="50">
        <v>128</v>
      </c>
      <c r="C140" s="22" t="s">
        <v>243</v>
      </c>
      <c r="E140" s="1" t="s">
        <v>684</v>
      </c>
      <c r="F140" s="1" t="s">
        <v>243</v>
      </c>
      <c r="G140" s="50"/>
      <c r="H140" s="50"/>
      <c r="I140" s="50"/>
      <c r="J140" s="50"/>
      <c r="K140" s="30">
        <f>SUM(G140:J140)</f>
        <v>0</v>
      </c>
      <c r="L140" s="30">
        <f>COUNTIF(G140:J140, "&gt;0" )</f>
        <v>0</v>
      </c>
      <c r="M140" s="30">
        <f>IF(L140=0,0,K140/L140)</f>
        <v>0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5" customHeight="1" x14ac:dyDescent="0.25">
      <c r="A141" s="50">
        <v>129</v>
      </c>
      <c r="C141" s="22" t="s">
        <v>243</v>
      </c>
      <c r="E141" s="1" t="s">
        <v>684</v>
      </c>
      <c r="F141" s="1" t="s">
        <v>243</v>
      </c>
      <c r="G141" s="50"/>
      <c r="H141" s="50"/>
      <c r="I141" s="50"/>
      <c r="J141" s="50"/>
      <c r="K141" s="30">
        <f>SUM(G141:J141)</f>
        <v>0</v>
      </c>
      <c r="L141" s="30">
        <f>COUNTIF(G141:J141, "&gt;0" )</f>
        <v>0</v>
      </c>
      <c r="M141" s="30">
        <f>IF(L141=0,0,K141/L141)</f>
        <v>0</v>
      </c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5" customHeight="1" x14ac:dyDescent="0.25">
      <c r="A142" s="50">
        <v>130</v>
      </c>
      <c r="C142" s="22" t="s">
        <v>243</v>
      </c>
      <c r="E142" s="64" t="s">
        <v>684</v>
      </c>
      <c r="F142" s="64" t="s">
        <v>243</v>
      </c>
      <c r="G142" s="24"/>
      <c r="H142" s="24"/>
      <c r="I142" s="24"/>
      <c r="J142" s="24"/>
      <c r="K142" s="19">
        <f>SUM(G142:J142)</f>
        <v>0</v>
      </c>
      <c r="L142" s="19">
        <f>COUNTIF(G142:J142, "&gt;0" )</f>
        <v>0</v>
      </c>
      <c r="M142" s="19">
        <f>IF(L142=0,0,K142/L142)</f>
        <v>0</v>
      </c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5" customHeight="1" x14ac:dyDescent="0.25">
      <c r="A143" s="50">
        <v>131</v>
      </c>
      <c r="C143" s="22" t="s">
        <v>243</v>
      </c>
      <c r="E143" s="64" t="s">
        <v>685</v>
      </c>
      <c r="F143" s="64" t="s">
        <v>243</v>
      </c>
      <c r="G143" s="24"/>
      <c r="H143" s="24"/>
      <c r="I143" s="24"/>
      <c r="J143" s="24"/>
      <c r="K143" s="19">
        <f>SUM(G143:J143)</f>
        <v>0</v>
      </c>
      <c r="L143" s="19">
        <f>COUNTIF(G143:J143, "&gt;0" )</f>
        <v>0</v>
      </c>
      <c r="M143" s="19">
        <f>IF(L143=0,0,K143/L143)</f>
        <v>0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5" customHeight="1" x14ac:dyDescent="0.25">
      <c r="A144" s="50">
        <v>132</v>
      </c>
      <c r="C144" s="22" t="s">
        <v>243</v>
      </c>
      <c r="E144" s="1" t="s">
        <v>685</v>
      </c>
      <c r="F144" s="1" t="s">
        <v>243</v>
      </c>
      <c r="G144" s="50"/>
      <c r="H144" s="50"/>
      <c r="I144" s="50"/>
      <c r="J144" s="50"/>
      <c r="K144" s="30">
        <f>SUM(G144:J144)</f>
        <v>0</v>
      </c>
      <c r="L144" s="30">
        <f>COUNTIF(G144:J144, "&gt;0" )</f>
        <v>0</v>
      </c>
      <c r="M144" s="30">
        <f>IF(L144=0,0,K144/L144)</f>
        <v>0</v>
      </c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5" customHeight="1" x14ac:dyDescent="0.25">
      <c r="A145" s="50">
        <v>133</v>
      </c>
      <c r="C145" s="22" t="s">
        <v>243</v>
      </c>
      <c r="E145" s="1" t="s">
        <v>685</v>
      </c>
      <c r="F145" s="1" t="s">
        <v>243</v>
      </c>
      <c r="G145" s="50"/>
      <c r="H145" s="50"/>
      <c r="I145" s="50"/>
      <c r="J145" s="50"/>
      <c r="K145" s="30">
        <f>SUM(G145:J145)</f>
        <v>0</v>
      </c>
      <c r="L145" s="30">
        <f>COUNTIF(G145:J145, "&gt;0" )</f>
        <v>0</v>
      </c>
      <c r="M145" s="30">
        <f>IF(L145=0,0,K145/L145)</f>
        <v>0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5" customHeight="1" x14ac:dyDescent="0.25">
      <c r="A146" s="50">
        <v>134</v>
      </c>
      <c r="C146" s="22" t="s">
        <v>243</v>
      </c>
      <c r="E146" s="1" t="s">
        <v>885</v>
      </c>
      <c r="F146" s="1" t="s">
        <v>243</v>
      </c>
      <c r="G146" s="50">
        <v>0</v>
      </c>
      <c r="H146" s="50">
        <v>0</v>
      </c>
      <c r="I146" s="50">
        <v>0</v>
      </c>
      <c r="J146" s="50">
        <v>0</v>
      </c>
      <c r="K146" s="30">
        <f>SUM(G146:J146)</f>
        <v>0</v>
      </c>
      <c r="L146" s="30">
        <f>COUNTIF(G146:J146, "&gt;0" )</f>
        <v>0</v>
      </c>
      <c r="M146" s="30">
        <f>IF(L146=0,0,K146/L146)</f>
        <v>0</v>
      </c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5" customHeight="1" x14ac:dyDescent="0.25">
      <c r="A147" s="50">
        <v>135</v>
      </c>
      <c r="C147" s="22" t="s">
        <v>243</v>
      </c>
      <c r="E147" s="1" t="s">
        <v>686</v>
      </c>
      <c r="F147" s="1" t="s">
        <v>243</v>
      </c>
      <c r="G147" s="50"/>
      <c r="H147" s="50"/>
      <c r="I147" s="50"/>
      <c r="J147" s="50"/>
      <c r="K147" s="30">
        <f>SUM(G147:J147)</f>
        <v>0</v>
      </c>
      <c r="L147" s="30">
        <f>COUNTIF(G147:J147, "&gt;0" )</f>
        <v>0</v>
      </c>
      <c r="M147" s="30">
        <f>IF(L147=0,0,K147/L147)</f>
        <v>0</v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5" customHeight="1" x14ac:dyDescent="0.25">
      <c r="A148" s="50">
        <v>136</v>
      </c>
      <c r="C148" s="22" t="s">
        <v>243</v>
      </c>
      <c r="E148" s="64" t="s">
        <v>686</v>
      </c>
      <c r="F148" s="64" t="s">
        <v>243</v>
      </c>
      <c r="G148" s="24"/>
      <c r="H148" s="24"/>
      <c r="I148" s="24"/>
      <c r="J148" s="24"/>
      <c r="K148" s="19">
        <f>SUM(G148:J148)</f>
        <v>0</v>
      </c>
      <c r="L148" s="19">
        <f>COUNTIF(G148:J148, "&gt;0" )</f>
        <v>0</v>
      </c>
      <c r="M148" s="19">
        <f>IF(L148=0,0,K148/L148)</f>
        <v>0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5" customHeight="1" x14ac:dyDescent="0.25">
      <c r="A149" s="50">
        <v>137</v>
      </c>
      <c r="C149" s="22" t="s">
        <v>243</v>
      </c>
      <c r="E149" s="64" t="s">
        <v>686</v>
      </c>
      <c r="F149" s="64" t="s">
        <v>243</v>
      </c>
      <c r="G149" s="24"/>
      <c r="H149" s="24"/>
      <c r="I149" s="24"/>
      <c r="J149" s="24"/>
      <c r="K149" s="19">
        <f>SUM(G149:J149)</f>
        <v>0</v>
      </c>
      <c r="L149" s="19">
        <f>COUNTIF(G149:J149, "&gt;0" )</f>
        <v>0</v>
      </c>
      <c r="M149" s="19">
        <f>IF(L149=0,0,K149/L149)</f>
        <v>0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5" customHeight="1" x14ac:dyDescent="0.25">
      <c r="A150" s="50">
        <v>138</v>
      </c>
      <c r="C150" s="22" t="s">
        <v>243</v>
      </c>
      <c r="E150" s="1" t="s">
        <v>885</v>
      </c>
      <c r="F150" s="1" t="s">
        <v>243</v>
      </c>
      <c r="G150" s="50">
        <v>0</v>
      </c>
      <c r="H150" s="50">
        <v>0</v>
      </c>
      <c r="I150" s="50">
        <v>0</v>
      </c>
      <c r="J150" s="50">
        <v>0</v>
      </c>
      <c r="K150" s="30">
        <f>SUM(G150:J150)</f>
        <v>0</v>
      </c>
      <c r="L150" s="30">
        <f>COUNTIF(G150:J150, "&gt;0" )</f>
        <v>0</v>
      </c>
      <c r="M150" s="30">
        <f>IF(L150=0,0,K150/L150)</f>
        <v>0</v>
      </c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5" customHeight="1" x14ac:dyDescent="0.25">
      <c r="A151" s="50">
        <v>139</v>
      </c>
      <c r="C151" s="22" t="s">
        <v>243</v>
      </c>
      <c r="E151" s="1" t="s">
        <v>885</v>
      </c>
      <c r="F151" s="1" t="s">
        <v>243</v>
      </c>
      <c r="G151" s="50">
        <v>0</v>
      </c>
      <c r="H151" s="50">
        <v>0</v>
      </c>
      <c r="I151" s="50">
        <v>0</v>
      </c>
      <c r="J151" s="50">
        <v>0</v>
      </c>
      <c r="K151" s="30">
        <f>SUM(G151:J151)</f>
        <v>0</v>
      </c>
      <c r="L151" s="30">
        <f>COUNTIF(G151:J151, "&gt;0" )</f>
        <v>0</v>
      </c>
      <c r="M151" s="30">
        <f>IF(L151=0,0,K151/L151)</f>
        <v>0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5" customHeight="1" x14ac:dyDescent="0.25">
      <c r="A152" s="50">
        <v>140</v>
      </c>
      <c r="C152" s="22" t="s">
        <v>243</v>
      </c>
      <c r="E152" s="64" t="s">
        <v>885</v>
      </c>
      <c r="F152" s="64" t="s">
        <v>243</v>
      </c>
      <c r="G152" s="24">
        <v>0</v>
      </c>
      <c r="H152" s="24">
        <v>0</v>
      </c>
      <c r="I152" s="24">
        <v>0</v>
      </c>
      <c r="J152" s="24">
        <v>0</v>
      </c>
      <c r="K152" s="19">
        <f>SUM(G152:J152)</f>
        <v>0</v>
      </c>
      <c r="L152" s="19">
        <f>COUNTIF(G152:J152, "&gt;0" )</f>
        <v>0</v>
      </c>
      <c r="M152" s="19">
        <f>IF(L152=0,0,K152/L152)</f>
        <v>0</v>
      </c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5" customHeight="1" x14ac:dyDescent="0.25">
      <c r="A153" s="50">
        <v>141</v>
      </c>
      <c r="C153" s="22" t="s">
        <v>243</v>
      </c>
      <c r="E153" s="1" t="s">
        <v>687</v>
      </c>
      <c r="F153" s="1" t="s">
        <v>243</v>
      </c>
      <c r="G153" s="50"/>
      <c r="H153" s="50"/>
      <c r="I153" s="50"/>
      <c r="J153" s="50"/>
      <c r="K153" s="30">
        <f>SUM(G153:J153)</f>
        <v>0</v>
      </c>
      <c r="L153" s="30">
        <f>COUNTIF(G153:J153, "&gt;0" )</f>
        <v>0</v>
      </c>
      <c r="M153" s="30">
        <f>IF(L153=0,0,K153/L153)</f>
        <v>0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5" customHeight="1" x14ac:dyDescent="0.25">
      <c r="A154" s="50">
        <v>142</v>
      </c>
      <c r="C154" s="22" t="s">
        <v>243</v>
      </c>
      <c r="E154" s="1" t="s">
        <v>687</v>
      </c>
      <c r="F154" s="1" t="s">
        <v>243</v>
      </c>
      <c r="G154" s="50"/>
      <c r="H154" s="50"/>
      <c r="I154" s="50"/>
      <c r="J154" s="50"/>
      <c r="K154" s="30">
        <f>SUM(G154:J154)</f>
        <v>0</v>
      </c>
      <c r="L154" s="30">
        <f>COUNTIF(G154:J154, "&gt;0" )</f>
        <v>0</v>
      </c>
      <c r="M154" s="30">
        <f>IF(L154=0,0,K154/L154)</f>
        <v>0</v>
      </c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5" customHeight="1" x14ac:dyDescent="0.25">
      <c r="A155" s="50">
        <v>143</v>
      </c>
      <c r="C155" s="22" t="s">
        <v>243</v>
      </c>
      <c r="E155" s="1" t="s">
        <v>687</v>
      </c>
      <c r="F155" s="1" t="s">
        <v>243</v>
      </c>
      <c r="G155" s="50"/>
      <c r="H155" s="50"/>
      <c r="I155" s="50"/>
      <c r="J155" s="50"/>
      <c r="K155" s="30">
        <f>SUM(G155:J155)</f>
        <v>0</v>
      </c>
      <c r="L155" s="30">
        <f>COUNTIF(G155:J155, "&gt;0" )</f>
        <v>0</v>
      </c>
      <c r="M155" s="30">
        <f>IF(L155=0,0,K155/L155)</f>
        <v>0</v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5" customHeight="1" x14ac:dyDescent="0.25">
      <c r="A156" s="50">
        <v>144</v>
      </c>
      <c r="C156" s="22" t="s">
        <v>243</v>
      </c>
      <c r="E156" s="64" t="s">
        <v>688</v>
      </c>
      <c r="F156" s="64" t="s">
        <v>243</v>
      </c>
      <c r="G156" s="24"/>
      <c r="H156" s="24"/>
      <c r="I156" s="24"/>
      <c r="J156" s="24"/>
      <c r="K156" s="19">
        <f>SUM(G156:J156)</f>
        <v>0</v>
      </c>
      <c r="L156" s="19">
        <f>COUNTIF(G156:J156, "&gt;0" )</f>
        <v>0</v>
      </c>
      <c r="M156" s="19">
        <f>IF(L156=0,0,K156/L156)</f>
        <v>0</v>
      </c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5" customHeight="1" x14ac:dyDescent="0.25">
      <c r="A157" s="50">
        <v>145</v>
      </c>
      <c r="C157" s="22" t="s">
        <v>243</v>
      </c>
      <c r="E157" s="1" t="s">
        <v>688</v>
      </c>
      <c r="F157" s="1" t="s">
        <v>243</v>
      </c>
      <c r="G157" s="50"/>
      <c r="H157" s="50"/>
      <c r="I157" s="50"/>
      <c r="J157" s="50"/>
      <c r="K157" s="30">
        <f>SUM(G157:J157)</f>
        <v>0</v>
      </c>
      <c r="L157" s="30">
        <f>COUNTIF(G157:J157, "&gt;0" )</f>
        <v>0</v>
      </c>
      <c r="M157" s="30">
        <f>IF(L157=0,0,K157/L157)</f>
        <v>0</v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5" customHeight="1" x14ac:dyDescent="0.25">
      <c r="A158" s="50">
        <v>146</v>
      </c>
      <c r="C158" s="22" t="s">
        <v>243</v>
      </c>
      <c r="E158" s="1" t="s">
        <v>688</v>
      </c>
      <c r="F158" s="1" t="s">
        <v>243</v>
      </c>
      <c r="G158" s="50"/>
      <c r="H158" s="50"/>
      <c r="I158" s="50"/>
      <c r="J158" s="50"/>
      <c r="K158" s="30">
        <f>SUM(G158:J158)</f>
        <v>0</v>
      </c>
      <c r="L158" s="30">
        <f>COUNTIF(G158:J158, "&gt;0" )</f>
        <v>0</v>
      </c>
      <c r="M158" s="30">
        <f>IF(L158=0,0,K158/L158)</f>
        <v>0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5" customHeight="1" x14ac:dyDescent="0.25">
      <c r="A159" s="50">
        <v>147</v>
      </c>
      <c r="C159" s="22" t="s">
        <v>243</v>
      </c>
      <c r="E159" s="64" t="s">
        <v>885</v>
      </c>
      <c r="F159" s="64" t="s">
        <v>243</v>
      </c>
      <c r="G159" s="24">
        <v>0</v>
      </c>
      <c r="H159" s="24">
        <v>0</v>
      </c>
      <c r="I159" s="24">
        <v>0</v>
      </c>
      <c r="J159" s="24">
        <v>0</v>
      </c>
      <c r="K159" s="19">
        <f>SUM(G159:J159)</f>
        <v>0</v>
      </c>
      <c r="L159" s="19">
        <f>COUNTIF(G159:J159, "&gt;0" )</f>
        <v>0</v>
      </c>
      <c r="M159" s="19">
        <f>IF(L159=0,0,K159/L159)</f>
        <v>0</v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5" customHeight="1" x14ac:dyDescent="0.25">
      <c r="A160" s="50">
        <v>148</v>
      </c>
      <c r="C160" s="22" t="s">
        <v>243</v>
      </c>
      <c r="E160" s="64" t="s">
        <v>689</v>
      </c>
      <c r="F160" s="64" t="s">
        <v>243</v>
      </c>
      <c r="G160" s="24"/>
      <c r="H160" s="24"/>
      <c r="I160" s="24"/>
      <c r="J160" s="24"/>
      <c r="K160" s="19">
        <f>SUM(G160:J160)</f>
        <v>0</v>
      </c>
      <c r="L160" s="19">
        <f>COUNTIF(G160:J160, "&gt;0" )</f>
        <v>0</v>
      </c>
      <c r="M160" s="19">
        <f>IF(L160=0,0,K160/L160)</f>
        <v>0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5" customHeight="1" x14ac:dyDescent="0.25">
      <c r="A161" s="50">
        <v>149</v>
      </c>
      <c r="C161" s="22" t="s">
        <v>243</v>
      </c>
      <c r="E161" s="1" t="s">
        <v>689</v>
      </c>
      <c r="F161" s="1" t="s">
        <v>243</v>
      </c>
      <c r="G161" s="50"/>
      <c r="H161" s="50"/>
      <c r="I161" s="50"/>
      <c r="J161" s="50"/>
      <c r="K161" s="30">
        <f>SUM(G161:J161)</f>
        <v>0</v>
      </c>
      <c r="L161" s="30">
        <f>COUNTIF(G161:J161, "&gt;0" )</f>
        <v>0</v>
      </c>
      <c r="M161" s="30">
        <f>IF(L161=0,0,K161/L161)</f>
        <v>0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5" customHeight="1" x14ac:dyDescent="0.25">
      <c r="A162" s="50">
        <v>150</v>
      </c>
      <c r="C162" s="22" t="s">
        <v>243</v>
      </c>
      <c r="E162" s="1" t="s">
        <v>689</v>
      </c>
      <c r="F162" s="1" t="s">
        <v>243</v>
      </c>
      <c r="G162" s="50"/>
      <c r="H162" s="50"/>
      <c r="I162" s="50"/>
      <c r="J162" s="50"/>
      <c r="K162" s="30">
        <f>SUM(G162:J162)</f>
        <v>0</v>
      </c>
      <c r="L162" s="30">
        <f>COUNTIF(G162:J162, "&gt;0" )</f>
        <v>0</v>
      </c>
      <c r="M162" s="30">
        <f>IF(L162=0,0,K162/L162)</f>
        <v>0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5" customHeight="1" x14ac:dyDescent="0.25">
      <c r="A163" s="50">
        <v>151</v>
      </c>
      <c r="C163" s="22" t="s">
        <v>243</v>
      </c>
      <c r="E163" s="1" t="s">
        <v>885</v>
      </c>
      <c r="F163" s="1" t="s">
        <v>243</v>
      </c>
      <c r="G163" s="50">
        <v>0</v>
      </c>
      <c r="H163" s="50">
        <v>0</v>
      </c>
      <c r="I163" s="50">
        <v>0</v>
      </c>
      <c r="J163" s="50">
        <v>0</v>
      </c>
      <c r="K163" s="30">
        <f>SUM(G163:J163)</f>
        <v>0</v>
      </c>
      <c r="L163" s="30">
        <f>COUNTIF(G163:J163, "&gt;0" )</f>
        <v>0</v>
      </c>
      <c r="M163" s="30">
        <f>IF(L163=0,0,K163/L163)</f>
        <v>0</v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5" customHeight="1" x14ac:dyDescent="0.25">
      <c r="A164" s="50">
        <v>152</v>
      </c>
      <c r="C164" s="22" t="s">
        <v>243</v>
      </c>
      <c r="E164" s="1" t="s">
        <v>885</v>
      </c>
      <c r="F164" s="1" t="s">
        <v>243</v>
      </c>
      <c r="G164" s="50">
        <v>0</v>
      </c>
      <c r="H164" s="50">
        <v>0</v>
      </c>
      <c r="I164" s="50">
        <v>0</v>
      </c>
      <c r="J164" s="50">
        <v>0</v>
      </c>
      <c r="K164" s="30">
        <f>SUM(G164:J164)</f>
        <v>0</v>
      </c>
      <c r="L164" s="30">
        <f>COUNTIF(G164:J164, "&gt;0" )</f>
        <v>0</v>
      </c>
      <c r="M164" s="30">
        <f>IF(L164=0,0,K164/L164)</f>
        <v>0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5" customHeight="1" x14ac:dyDescent="0.25">
      <c r="A165" s="50">
        <v>153</v>
      </c>
      <c r="C165" s="22" t="s">
        <v>243</v>
      </c>
      <c r="E165" s="1" t="s">
        <v>690</v>
      </c>
      <c r="F165" s="1" t="s">
        <v>243</v>
      </c>
      <c r="G165" s="50"/>
      <c r="H165" s="50"/>
      <c r="I165" s="50"/>
      <c r="J165" s="50"/>
      <c r="K165" s="30">
        <f>SUM(G165:J165)</f>
        <v>0</v>
      </c>
      <c r="L165" s="30">
        <f>COUNTIF(G165:J165, "&gt;0" )</f>
        <v>0</v>
      </c>
      <c r="M165" s="30">
        <f>IF(L165=0,0,K165/L165)</f>
        <v>0</v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5" customHeight="1" x14ac:dyDescent="0.25">
      <c r="A166" s="50">
        <v>154</v>
      </c>
      <c r="C166" s="22" t="s">
        <v>243</v>
      </c>
      <c r="E166" s="64" t="s">
        <v>690</v>
      </c>
      <c r="F166" s="64" t="s">
        <v>243</v>
      </c>
      <c r="G166" s="24"/>
      <c r="H166" s="24"/>
      <c r="I166" s="24"/>
      <c r="J166" s="24"/>
      <c r="K166" s="19">
        <f>SUM(G166:J166)</f>
        <v>0</v>
      </c>
      <c r="L166" s="19">
        <f>COUNTIF(G166:J166, "&gt;0" )</f>
        <v>0</v>
      </c>
      <c r="M166" s="19">
        <f>IF(L166=0,0,K166/L166)</f>
        <v>0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5" customHeight="1" x14ac:dyDescent="0.25">
      <c r="A167" s="50">
        <v>155</v>
      </c>
      <c r="C167" s="22" t="s">
        <v>243</v>
      </c>
      <c r="E167" s="64" t="s">
        <v>690</v>
      </c>
      <c r="F167" s="64" t="s">
        <v>243</v>
      </c>
      <c r="G167" s="24"/>
      <c r="H167" s="24"/>
      <c r="I167" s="24"/>
      <c r="J167" s="24"/>
      <c r="K167" s="19">
        <f>SUM(G167:J167)</f>
        <v>0</v>
      </c>
      <c r="L167" s="19">
        <f>COUNTIF(G167:J167, "&gt;0" )</f>
        <v>0</v>
      </c>
      <c r="M167" s="19">
        <f>IF(L167=0,0,K167/L167)</f>
        <v>0</v>
      </c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5" customHeight="1" x14ac:dyDescent="0.25">
      <c r="A168" s="50">
        <v>156</v>
      </c>
      <c r="C168" s="22" t="s">
        <v>243</v>
      </c>
      <c r="E168" s="64" t="s">
        <v>898</v>
      </c>
      <c r="F168" s="64" t="s">
        <v>243</v>
      </c>
      <c r="G168" s="24">
        <v>0</v>
      </c>
      <c r="H168" s="24">
        <v>0</v>
      </c>
      <c r="I168" s="24">
        <v>0</v>
      </c>
      <c r="J168" s="24">
        <v>0</v>
      </c>
      <c r="K168" s="19">
        <f>SUM(G168:J168)</f>
        <v>0</v>
      </c>
      <c r="L168" s="19">
        <f>COUNTIF(G168:J168, "&gt;0" )</f>
        <v>0</v>
      </c>
      <c r="M168" s="19">
        <f>IF(L168=0,0,K168/L168)</f>
        <v>0</v>
      </c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5" customHeight="1" x14ac:dyDescent="0.25">
      <c r="A169" s="50">
        <v>157</v>
      </c>
      <c r="C169" s="22" t="s">
        <v>243</v>
      </c>
      <c r="E169" s="1" t="s">
        <v>898</v>
      </c>
      <c r="F169" s="1" t="s">
        <v>243</v>
      </c>
      <c r="G169" s="50">
        <v>0</v>
      </c>
      <c r="H169" s="50">
        <v>0</v>
      </c>
      <c r="I169" s="50">
        <v>0</v>
      </c>
      <c r="J169" s="50">
        <v>0</v>
      </c>
      <c r="K169" s="30">
        <f>SUM(G169:J169)</f>
        <v>0</v>
      </c>
      <c r="L169" s="30">
        <f>COUNTIF(G169:J169, "&gt;0" )</f>
        <v>0</v>
      </c>
      <c r="M169" s="30">
        <f>IF(L169=0,0,K169/L169)</f>
        <v>0</v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5" customHeight="1" x14ac:dyDescent="0.25">
      <c r="A170" s="50">
        <v>158</v>
      </c>
      <c r="C170" s="22" t="s">
        <v>243</v>
      </c>
      <c r="E170" s="1" t="s">
        <v>695</v>
      </c>
      <c r="F170" s="1" t="s">
        <v>243</v>
      </c>
      <c r="G170" s="50"/>
      <c r="H170" s="50"/>
      <c r="I170" s="50"/>
      <c r="J170" s="50"/>
      <c r="K170" s="30">
        <f>SUM(G170:J170)</f>
        <v>0</v>
      </c>
      <c r="L170" s="30">
        <f>COUNTIF(G170:J170, "&gt;0" )</f>
        <v>0</v>
      </c>
      <c r="M170" s="30">
        <f>IF(L170=0,0,K170/L170)</f>
        <v>0</v>
      </c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5" customHeight="1" x14ac:dyDescent="0.25">
      <c r="A171" s="50">
        <v>159</v>
      </c>
      <c r="C171" s="22" t="s">
        <v>243</v>
      </c>
      <c r="E171" s="64" t="s">
        <v>695</v>
      </c>
      <c r="F171" s="64" t="s">
        <v>243</v>
      </c>
      <c r="G171" s="24"/>
      <c r="H171" s="24"/>
      <c r="I171" s="24"/>
      <c r="J171" s="24"/>
      <c r="K171" s="19">
        <f>SUM(G171:J171)</f>
        <v>0</v>
      </c>
      <c r="L171" s="19">
        <f>COUNTIF(G171:J171, "&gt;0" )</f>
        <v>0</v>
      </c>
      <c r="M171" s="19">
        <f>IF(L171=0,0,K171/L171)</f>
        <v>0</v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5" customHeight="1" x14ac:dyDescent="0.25">
      <c r="A172" s="50">
        <v>160</v>
      </c>
      <c r="C172" s="22" t="s">
        <v>243</v>
      </c>
      <c r="E172" s="1" t="s">
        <v>695</v>
      </c>
      <c r="F172" s="1" t="s">
        <v>243</v>
      </c>
      <c r="G172" s="50"/>
      <c r="H172" s="50"/>
      <c r="I172" s="50"/>
      <c r="J172" s="50"/>
      <c r="K172" s="30">
        <f>SUM(G172:J172)</f>
        <v>0</v>
      </c>
      <c r="L172" s="30">
        <f>COUNTIF(G172:J172, "&gt;0" )</f>
        <v>0</v>
      </c>
      <c r="M172" s="30">
        <f>IF(L172=0,0,K172/L172)</f>
        <v>0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5" customHeight="1" x14ac:dyDescent="0.25">
      <c r="A173" s="50">
        <v>161</v>
      </c>
      <c r="C173" s="22" t="s">
        <v>243</v>
      </c>
      <c r="E173" s="64" t="s">
        <v>898</v>
      </c>
      <c r="F173" s="64" t="s">
        <v>243</v>
      </c>
      <c r="G173" s="24">
        <v>0</v>
      </c>
      <c r="H173" s="24">
        <v>0</v>
      </c>
      <c r="I173" s="24">
        <v>0</v>
      </c>
      <c r="J173" s="24">
        <v>0</v>
      </c>
      <c r="K173" s="19">
        <f>SUM(G173:J173)</f>
        <v>0</v>
      </c>
      <c r="L173" s="19">
        <f>COUNTIF(G173:J173, "&gt;0" )</f>
        <v>0</v>
      </c>
      <c r="M173" s="19">
        <f>IF(L173=0,0,K173/L173)</f>
        <v>0</v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5" customHeight="1" x14ac:dyDescent="0.25">
      <c r="A174" s="50">
        <v>162</v>
      </c>
      <c r="C174" s="22" t="s">
        <v>243</v>
      </c>
      <c r="E174" s="64" t="s">
        <v>898</v>
      </c>
      <c r="F174" s="64" t="s">
        <v>243</v>
      </c>
      <c r="G174" s="24">
        <v>0</v>
      </c>
      <c r="H174" s="24">
        <v>0</v>
      </c>
      <c r="I174" s="24">
        <v>0</v>
      </c>
      <c r="J174" s="24">
        <v>0</v>
      </c>
      <c r="K174" s="19">
        <f>SUM(G174:J174)</f>
        <v>0</v>
      </c>
      <c r="L174" s="19">
        <f>COUNTIF(G174:J174, "&gt;0" )</f>
        <v>0</v>
      </c>
      <c r="M174" s="19">
        <f>IF(L174=0,0,K174/L174)</f>
        <v>0</v>
      </c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5" customHeight="1" x14ac:dyDescent="0.25">
      <c r="A175" s="50">
        <v>163</v>
      </c>
      <c r="C175" s="22" t="s">
        <v>243</v>
      </c>
      <c r="E175" s="1" t="s">
        <v>898</v>
      </c>
      <c r="F175" s="1" t="s">
        <v>243</v>
      </c>
      <c r="G175" s="50">
        <v>0</v>
      </c>
      <c r="H175" s="50">
        <v>0</v>
      </c>
      <c r="I175" s="50">
        <v>0</v>
      </c>
      <c r="J175" s="50">
        <v>0</v>
      </c>
      <c r="K175" s="30">
        <f>SUM(G175:J175)</f>
        <v>0</v>
      </c>
      <c r="L175" s="30">
        <f>COUNTIF(G175:J175, "&gt;0" )</f>
        <v>0</v>
      </c>
      <c r="M175" s="30">
        <f>IF(L175=0,0,K175/L175)</f>
        <v>0</v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5" customHeight="1" x14ac:dyDescent="0.25">
      <c r="A176" s="50">
        <v>164</v>
      </c>
      <c r="C176" s="22" t="s">
        <v>243</v>
      </c>
      <c r="E176" s="64" t="s">
        <v>699</v>
      </c>
      <c r="F176" s="64" t="s">
        <v>243</v>
      </c>
      <c r="G176" s="24"/>
      <c r="H176" s="24"/>
      <c r="I176" s="24"/>
      <c r="J176" s="24"/>
      <c r="K176" s="19">
        <f>SUM(G176:J176)</f>
        <v>0</v>
      </c>
      <c r="L176" s="19">
        <f>COUNTIF(G176:J176, "&gt;0" )</f>
        <v>0</v>
      </c>
      <c r="M176" s="19">
        <f>IF(L176=0,0,K176/L176)</f>
        <v>0</v>
      </c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5" customHeight="1" x14ac:dyDescent="0.25">
      <c r="A177" s="50">
        <v>165</v>
      </c>
      <c r="C177" s="22" t="s">
        <v>243</v>
      </c>
      <c r="E177" s="1" t="s">
        <v>699</v>
      </c>
      <c r="F177" s="1" t="s">
        <v>243</v>
      </c>
      <c r="G177" s="50"/>
      <c r="H177" s="50"/>
      <c r="I177" s="50"/>
      <c r="J177" s="50"/>
      <c r="K177" s="30">
        <f>SUM(G177:J177)</f>
        <v>0</v>
      </c>
      <c r="L177" s="30">
        <f>COUNTIF(G177:J177, "&gt;0" )</f>
        <v>0</v>
      </c>
      <c r="M177" s="30">
        <f>IF(L177=0,0,K177/L177)</f>
        <v>0</v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5" customHeight="1" x14ac:dyDescent="0.25">
      <c r="A178" s="50">
        <v>166</v>
      </c>
      <c r="C178" s="22" t="s">
        <v>243</v>
      </c>
      <c r="E178" s="64" t="s">
        <v>699</v>
      </c>
      <c r="F178" s="64" t="s">
        <v>243</v>
      </c>
      <c r="G178" s="24"/>
      <c r="H178" s="24"/>
      <c r="I178" s="24"/>
      <c r="J178" s="24"/>
      <c r="K178" s="19">
        <f>SUM(G178:J178)</f>
        <v>0</v>
      </c>
      <c r="L178" s="19">
        <f>COUNTIF(G178:J178, "&gt;0" )</f>
        <v>0</v>
      </c>
      <c r="M178" s="19">
        <f>IF(L178=0,0,K178/L178)</f>
        <v>0</v>
      </c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5" customHeight="1" x14ac:dyDescent="0.25">
      <c r="A179" s="50">
        <v>167</v>
      </c>
      <c r="C179" s="22" t="s">
        <v>243</v>
      </c>
      <c r="E179" s="64" t="s">
        <v>898</v>
      </c>
      <c r="F179" s="64" t="s">
        <v>243</v>
      </c>
      <c r="G179" s="24">
        <v>0</v>
      </c>
      <c r="H179" s="24">
        <v>0</v>
      </c>
      <c r="I179" s="24">
        <v>0</v>
      </c>
      <c r="J179" s="24">
        <v>0</v>
      </c>
      <c r="K179" s="19">
        <f>SUM(G179:J179)</f>
        <v>0</v>
      </c>
      <c r="L179" s="19">
        <f>COUNTIF(G179:J179, "&gt;0" )</f>
        <v>0</v>
      </c>
      <c r="M179" s="19">
        <f>IF(L179=0,0,K179/L179)</f>
        <v>0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5" customHeight="1" x14ac:dyDescent="0.25">
      <c r="A180" s="50">
        <v>168</v>
      </c>
      <c r="C180" s="22" t="s">
        <v>243</v>
      </c>
      <c r="E180" s="64" t="s">
        <v>898</v>
      </c>
      <c r="F180" s="64" t="s">
        <v>243</v>
      </c>
      <c r="G180" s="24">
        <v>0</v>
      </c>
      <c r="H180" s="24">
        <v>0</v>
      </c>
      <c r="I180" s="24">
        <v>0</v>
      </c>
      <c r="J180" s="24">
        <v>0</v>
      </c>
      <c r="K180" s="19">
        <f>SUM(G180:J180)</f>
        <v>0</v>
      </c>
      <c r="L180" s="19">
        <f>COUNTIF(G180:J180, "&gt;0" )</f>
        <v>0</v>
      </c>
      <c r="M180" s="19">
        <f>IF(L180=0,0,K180/L180)</f>
        <v>0</v>
      </c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5" customHeight="1" x14ac:dyDescent="0.25">
      <c r="A181" s="50">
        <v>169</v>
      </c>
      <c r="C181" s="22" t="s">
        <v>243</v>
      </c>
      <c r="E181" s="1" t="s">
        <v>701</v>
      </c>
      <c r="F181" s="1" t="s">
        <v>243</v>
      </c>
      <c r="G181" s="50"/>
      <c r="H181" s="50"/>
      <c r="I181" s="50"/>
      <c r="J181" s="50"/>
      <c r="K181" s="30">
        <f>SUM(G181:J181)</f>
        <v>0</v>
      </c>
      <c r="L181" s="30">
        <f>COUNTIF(G181:J181, "&gt;0" )</f>
        <v>0</v>
      </c>
      <c r="M181" s="30">
        <f>IF(L181=0,0,K181/L181)</f>
        <v>0</v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5" customHeight="1" x14ac:dyDescent="0.25">
      <c r="A182" s="50">
        <v>170</v>
      </c>
      <c r="C182" s="22" t="s">
        <v>243</v>
      </c>
      <c r="E182" s="1" t="s">
        <v>701</v>
      </c>
      <c r="F182" s="1" t="s">
        <v>243</v>
      </c>
      <c r="G182" s="50"/>
      <c r="H182" s="50"/>
      <c r="I182" s="50"/>
      <c r="J182" s="50"/>
      <c r="K182" s="30">
        <f>SUM(G182:J182)</f>
        <v>0</v>
      </c>
      <c r="L182" s="30">
        <f>COUNTIF(G182:J182, "&gt;0" )</f>
        <v>0</v>
      </c>
      <c r="M182" s="30">
        <f>IF(L182=0,0,K182/L182)</f>
        <v>0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5" customHeight="1" x14ac:dyDescent="0.25">
      <c r="A183" s="50">
        <v>171</v>
      </c>
      <c r="C183" s="22" t="s">
        <v>243</v>
      </c>
      <c r="E183" s="1" t="s">
        <v>701</v>
      </c>
      <c r="F183" s="1" t="s">
        <v>243</v>
      </c>
      <c r="G183" s="50"/>
      <c r="H183" s="50"/>
      <c r="I183" s="50"/>
      <c r="J183" s="50"/>
      <c r="K183" s="30">
        <f>SUM(G183:J183)</f>
        <v>0</v>
      </c>
      <c r="L183" s="30">
        <f>COUNTIF(G183:J183, "&gt;0" )</f>
        <v>0</v>
      </c>
      <c r="M183" s="30">
        <f>IF(L183=0,0,K183/L183)</f>
        <v>0</v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5" customHeight="1" x14ac:dyDescent="0.25">
      <c r="A184" s="50">
        <v>172</v>
      </c>
      <c r="C184" s="22" t="s">
        <v>243</v>
      </c>
      <c r="E184" s="1" t="s">
        <v>898</v>
      </c>
      <c r="F184" s="1" t="s">
        <v>243</v>
      </c>
      <c r="G184" s="50">
        <v>0</v>
      </c>
      <c r="H184" s="50">
        <v>0</v>
      </c>
      <c r="I184" s="50">
        <v>0</v>
      </c>
      <c r="J184" s="50">
        <v>0</v>
      </c>
      <c r="K184" s="30">
        <f>SUM(G184:J184)</f>
        <v>0</v>
      </c>
      <c r="L184" s="30">
        <f>COUNTIF(G184:J184, "&gt;0" )</f>
        <v>0</v>
      </c>
      <c r="M184" s="30">
        <f>IF(L184=0,0,K184/L184)</f>
        <v>0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5" customHeight="1" x14ac:dyDescent="0.25">
      <c r="A185" s="50">
        <v>173</v>
      </c>
      <c r="C185" s="22" t="s">
        <v>243</v>
      </c>
      <c r="E185" s="1" t="s">
        <v>898</v>
      </c>
      <c r="F185" s="1" t="s">
        <v>243</v>
      </c>
      <c r="G185" s="50">
        <v>0</v>
      </c>
      <c r="H185" s="50">
        <v>0</v>
      </c>
      <c r="I185" s="50">
        <v>0</v>
      </c>
      <c r="J185" s="50">
        <v>0</v>
      </c>
      <c r="K185" s="30">
        <f>SUM(G185:J185)</f>
        <v>0</v>
      </c>
      <c r="L185" s="30">
        <f>COUNTIF(G185:J185, "&gt;0" )</f>
        <v>0</v>
      </c>
      <c r="M185" s="30">
        <f>IF(L185=0,0,K185/L185)</f>
        <v>0</v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5" customHeight="1" x14ac:dyDescent="0.25">
      <c r="A186" s="50">
        <v>174</v>
      </c>
      <c r="C186" s="22" t="s">
        <v>243</v>
      </c>
      <c r="E186" s="1" t="s">
        <v>702</v>
      </c>
      <c r="F186" s="1" t="s">
        <v>243</v>
      </c>
      <c r="G186" s="50"/>
      <c r="H186" s="50"/>
      <c r="I186" s="50"/>
      <c r="J186" s="50"/>
      <c r="K186" s="30">
        <f>SUM(G186:J186)</f>
        <v>0</v>
      </c>
      <c r="L186" s="30">
        <f>COUNTIF(G186:J186, "&gt;0" )</f>
        <v>0</v>
      </c>
      <c r="M186" s="30">
        <f>IF(L186=0,0,K186/L186)</f>
        <v>0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5" customHeight="1" x14ac:dyDescent="0.25">
      <c r="A187" s="50">
        <v>175</v>
      </c>
      <c r="C187" s="22" t="s">
        <v>243</v>
      </c>
      <c r="E187" s="1" t="s">
        <v>702</v>
      </c>
      <c r="F187" s="1" t="s">
        <v>243</v>
      </c>
      <c r="G187" s="50"/>
      <c r="H187" s="50"/>
      <c r="I187" s="50"/>
      <c r="J187" s="50"/>
      <c r="K187" s="30">
        <f>SUM(G187:J187)</f>
        <v>0</v>
      </c>
      <c r="L187" s="30">
        <f>COUNTIF(G187:J187, "&gt;0" )</f>
        <v>0</v>
      </c>
      <c r="M187" s="30">
        <f>IF(L187=0,0,K187/L187)</f>
        <v>0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5" customHeight="1" x14ac:dyDescent="0.25">
      <c r="A188" s="50">
        <v>176</v>
      </c>
      <c r="C188" s="22" t="s">
        <v>243</v>
      </c>
      <c r="E188" s="1" t="s">
        <v>702</v>
      </c>
      <c r="F188" s="1" t="s">
        <v>243</v>
      </c>
      <c r="G188" s="50"/>
      <c r="H188" s="50"/>
      <c r="I188" s="50"/>
      <c r="J188" s="50"/>
      <c r="K188" s="30">
        <f>SUM(G188:J188)</f>
        <v>0</v>
      </c>
      <c r="L188" s="30">
        <f>COUNTIF(G188:J188, "&gt;0" )</f>
        <v>0</v>
      </c>
      <c r="M188" s="30">
        <f>IF(L188=0,0,K188/L188)</f>
        <v>0</v>
      </c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5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5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5" customHeight="1" x14ac:dyDescent="0.25">
      <c r="E191" s="73" t="s">
        <v>877</v>
      </c>
      <c r="G191" s="30">
        <f>SUM(G13:G188)</f>
        <v>13702</v>
      </c>
      <c r="H191" s="30">
        <f>SUM(H13:H188)</f>
        <v>14162</v>
      </c>
      <c r="I191" s="30">
        <f>SUM(I13:I188)</f>
        <v>13986</v>
      </c>
      <c r="J191" s="30">
        <f>SUM(J13:J188)</f>
        <v>13771</v>
      </c>
      <c r="K191" s="30">
        <f>SUM(K13:K188)</f>
        <v>55621</v>
      </c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5" customHeight="1" x14ac:dyDescent="0.25">
      <c r="E192" s="73" t="s">
        <v>878</v>
      </c>
      <c r="G192" s="30">
        <f>SUM(G191 / (COUNTIF(G13:G188,"&gt;0")))</f>
        <v>173.44303797468353</v>
      </c>
      <c r="H192" s="30">
        <f>SUM(H191 / (COUNTIF(H13:H188,"&gt;0")))</f>
        <v>179.26582278481013</v>
      </c>
      <c r="I192" s="30">
        <f>SUM(I191 / (COUNTIF(I13:I188,"&gt;0")))</f>
        <v>177.03797468354429</v>
      </c>
      <c r="J192" s="30">
        <f>SUM(J191 / (COUNTIF(J13:J188,"&gt;0")))</f>
        <v>176.55128205128204</v>
      </c>
      <c r="K192" s="30">
        <f>SUM(K191 / (COUNTIF(K13:K188,"&gt;0")))</f>
        <v>585.48421052631579</v>
      </c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5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5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5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5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5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5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5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5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5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5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5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5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5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5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5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5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5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5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5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5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5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5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5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5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5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5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5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5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5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5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5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5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5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5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5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5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5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5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5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5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5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5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5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5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5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5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5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5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5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5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5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5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5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5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5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5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5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5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5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5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5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5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5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5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5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5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5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5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5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5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5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5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5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5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5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5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5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5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5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5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5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5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5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5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5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5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5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5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5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5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5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5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5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5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5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5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5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5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5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5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5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5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5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5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5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5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5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5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5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5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5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5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5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5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5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5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5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5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5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5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5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5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5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5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5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5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5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5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5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5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5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5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5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5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5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5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5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5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5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5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5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5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5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5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5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5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5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5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5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5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5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5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5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5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5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5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5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5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5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5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5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5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5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5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5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5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5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5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5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5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5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5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5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5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5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5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5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5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5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5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5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5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5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5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5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5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5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5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5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5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5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5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5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5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5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5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5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5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5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5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5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5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5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5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5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5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5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5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5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5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5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5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5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5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5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5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5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5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5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5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5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5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5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5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5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5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5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5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5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5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5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5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5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5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5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5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5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5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5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5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5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5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5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5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5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5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5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5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5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5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5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5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5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5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5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5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5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5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5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5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5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5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5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5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5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5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5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5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5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5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5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5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5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5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5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5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5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5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5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5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5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5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5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5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5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5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5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5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5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5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5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5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5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5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5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5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5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5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5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5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5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5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5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5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5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5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5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5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5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5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5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5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5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5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5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5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5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5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5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5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5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5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5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5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5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5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5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5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5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5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5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5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5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5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5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5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5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5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5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5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5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5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5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5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5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5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5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5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5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5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5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5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5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5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5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5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5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5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5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5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5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5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5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5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5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5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5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5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5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5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5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5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5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5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5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5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5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5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5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5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5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5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5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5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5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5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5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5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5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5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5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5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5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5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5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5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5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5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5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5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5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5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5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5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5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5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5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5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5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5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5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5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5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5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5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5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5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5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5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5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5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5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5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5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5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5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5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5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5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5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5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5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5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5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5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5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5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5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5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5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5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5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5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5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5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5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5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5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5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5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5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5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5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5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5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5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5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5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5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5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5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5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5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5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5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5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5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5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5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5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5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5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5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5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5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5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5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5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5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5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5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5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5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5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5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5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5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5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5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5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5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5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5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5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5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5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5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5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5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5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5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5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5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5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5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5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5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5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5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5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5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5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5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5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5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5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5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5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5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5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5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5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5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5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5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5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5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5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5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5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5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5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5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5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5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5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5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5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5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5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5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5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5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5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5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5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5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5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5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5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5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5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5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5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5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5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5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5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5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5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5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5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5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5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5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5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5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5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5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5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5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5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5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5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5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5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5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5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5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5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5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5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5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5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5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5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5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5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5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5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5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5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5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5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5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5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5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5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5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5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5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5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5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5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5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5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5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5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5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5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5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5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5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5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5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5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5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5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5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5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5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5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5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5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5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5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5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5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5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5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5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5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5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5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5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5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5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5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5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5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5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5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5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5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5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5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5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5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5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5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5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5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5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5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5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5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5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5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5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5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5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5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5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5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5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5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5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5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5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5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5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5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5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5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5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5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5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5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5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5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5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5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5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5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5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5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5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5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5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5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5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5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5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5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5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5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5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5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5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5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5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5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5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5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5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5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5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5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5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5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5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5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5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5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5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5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5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5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5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5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5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5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5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5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5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5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5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5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5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5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5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5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5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5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5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5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5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5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5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5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5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5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5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5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5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5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5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5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5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5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5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5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5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5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5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5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5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5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5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5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5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5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5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5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5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5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5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5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5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5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5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5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5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5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5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5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5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5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5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5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5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5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5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5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5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5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5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5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5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5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5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5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5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5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5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5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5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5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5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5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5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5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5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5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5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5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5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5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5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5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5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5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5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5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5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5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5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5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5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5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5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5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5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5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5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5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5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5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5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5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5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5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5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5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5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5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5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5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5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5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5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5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5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5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5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5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5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5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5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5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5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5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5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5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5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5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5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5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5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5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5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5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5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5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5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5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5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5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5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5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5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5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5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5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5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5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5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5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5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5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5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5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5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5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5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5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5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5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5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5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5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5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5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5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5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5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5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5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5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5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5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5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5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5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5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5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5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5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5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5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5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5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5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5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5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5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5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5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5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5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5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5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5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5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5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5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5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5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5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5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5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5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5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5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5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5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5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5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5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5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5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5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5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5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5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5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5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5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5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5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5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5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5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5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5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5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5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5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5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5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5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5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5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5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5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5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5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5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5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5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5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5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5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5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5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5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5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5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5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5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5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5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5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5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5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5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5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5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5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5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5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5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5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5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5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5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5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5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5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5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5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5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5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5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5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5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5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5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5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5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5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5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5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5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5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5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5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5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5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5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5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5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5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5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5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5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5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5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5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5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5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5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5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5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5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5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5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5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5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5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5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5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5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5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5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5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5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5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5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5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5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5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5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5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5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5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5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5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5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5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5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5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5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5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5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5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5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5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5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5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5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5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5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5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5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5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5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5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5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5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5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5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5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5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5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5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5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5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5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5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5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5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5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5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5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5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5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5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5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5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5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5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5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5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5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5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5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5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5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5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5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5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5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5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5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5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5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5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5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5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5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5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5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5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5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5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5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5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5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5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5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5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5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5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5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5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5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5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5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5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5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5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5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5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5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5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5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5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5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5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5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5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5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5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5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5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5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5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5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5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5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5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5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5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5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5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5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5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5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5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5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5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5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5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5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5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5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5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5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5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5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5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5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5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5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5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5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5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5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5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5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5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5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5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5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5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5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5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5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5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5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5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5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5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5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5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5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5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5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5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5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5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5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5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5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5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5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5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5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5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5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5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5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5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5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5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5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5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5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5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5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5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5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5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5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5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5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5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5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5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5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5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5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5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5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5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5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5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5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5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5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5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5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5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5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5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5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5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5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5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5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5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5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5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5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5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5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5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5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5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5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5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5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5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5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5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5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5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5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5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5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5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5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5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5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5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5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5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5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5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5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5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5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5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5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5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5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5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5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5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5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5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5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5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5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5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5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5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5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5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5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5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5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5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5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5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5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5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5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5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5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5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5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5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5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5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5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5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5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5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5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5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5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5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5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5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5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5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5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5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5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5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5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5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5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5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5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5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5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5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5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5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5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5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5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5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5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5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5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5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5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5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5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5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5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5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5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5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5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5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5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5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5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5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5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5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5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5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5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5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5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5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5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5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5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5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5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5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5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5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5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5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5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5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5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5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5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5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5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5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5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5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5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5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5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5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5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5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5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5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5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5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5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5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5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5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5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5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5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5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5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5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5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5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5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5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5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5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5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5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5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5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5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5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5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5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5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5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5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5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5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5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5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5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5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5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5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5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5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5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5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5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5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5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5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5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5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5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5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5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5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5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5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5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5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5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5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5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5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5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5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5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5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5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5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5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5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5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5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5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5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5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5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5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5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5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5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5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5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5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5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5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5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5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5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5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5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5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5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5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5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5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5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5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5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5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5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5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5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5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5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5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5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5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5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5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5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5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5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5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5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5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5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5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5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5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5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5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5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5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5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5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5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5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5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5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5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5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5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5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5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5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5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5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5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5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5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5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5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5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5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5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5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5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5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5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5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5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5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5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5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5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5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5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5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5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5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5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5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5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5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5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5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5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5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5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5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5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5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5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5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5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5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5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5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5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5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5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5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5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5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5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5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5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5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5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5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5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5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5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5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5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5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5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5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5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5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5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5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5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5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5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5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5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5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5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5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5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5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5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5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5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5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5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5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5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5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5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5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5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5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5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5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5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5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5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5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5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5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5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5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5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5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5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5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5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5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5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5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5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5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5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5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5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5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5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5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5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5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5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5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5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5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5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5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5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5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5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5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5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5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5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5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5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5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5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5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5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5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5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5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5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5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5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5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5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5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5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5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5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5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5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5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5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5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5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5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5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5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5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5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5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5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5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5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5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5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5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5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5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5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5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5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5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5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5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5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5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5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5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5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5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5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5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5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5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5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5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5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5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5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5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5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5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5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5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5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5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5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5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5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5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5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5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5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5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5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5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5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5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5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5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5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5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5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5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5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5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5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5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5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5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5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5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5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5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5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5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5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5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5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5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5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5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5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5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5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5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5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5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5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5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5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5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5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5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5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5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5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5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5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5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5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5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5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5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5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5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5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5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5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5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5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5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5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5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5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5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5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5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5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5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5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5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5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5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5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5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5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5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5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5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5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5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5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5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5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5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5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5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5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5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5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5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5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5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5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5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5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5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5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5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5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5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5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5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5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5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5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5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5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5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5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5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5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5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5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5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5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5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5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5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5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5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5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5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5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5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5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5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5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5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5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5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5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5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5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5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5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5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5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5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5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5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5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5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5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5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5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5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5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5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5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5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5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5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5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5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5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5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5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5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5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5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5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5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5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5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5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5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5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5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5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5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5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5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5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5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WfK3yGDXNJknnkMChHXVKsLwt5jp59s51v2vPGzOQAHFsJvEDxxQvkz+BYjOKk4SLp6e/JdzLfKNm7PhVob+QQ==" saltValue="zPtgvx6+OY5gEdC7spwDvw==" spinCount="100000" sheet="1" objects="1" scenarios="1"/>
  <sortState xmlns:xlrd2="http://schemas.microsoft.com/office/spreadsheetml/2017/richdata2" ref="B13:M188">
    <sortCondition descending="1" ref="K13"/>
    <sortCondition ref="B13"/>
  </sortState>
  <mergeCells count="1">
    <mergeCell ref="A1:R1"/>
  </mergeCells>
  <pageMargins left="0.17" right="0.17" top="0.75" bottom="0.75" header="0.3" footer="0.3"/>
  <pageSetup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="85" zoomScaleNormal="85" workbookViewId="0">
      <pane xSplit="1" ySplit="10" topLeftCell="B91" activePane="bottomRight" state="frozen"/>
      <selection pane="topRight" activeCell="B1" sqref="B1"/>
      <selection pane="bottomLeft" activeCell="A10" sqref="A10"/>
      <selection pane="bottomRight" activeCell="E105" sqref="E105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4.109375" style="1" hidden="1" customWidth="1"/>
    <col min="15" max="26" width="9" style="1" customWidth="1"/>
    <col min="27" max="27" width="8.88671875" style="1" customWidth="1"/>
    <col min="28" max="28" width="9" style="1" hidden="1" customWidth="1"/>
    <col min="29" max="29" width="0.109375" style="1" hidden="1" customWidth="1"/>
    <col min="30" max="31" width="9" style="1" hidden="1" customWidth="1"/>
    <col min="32" max="32" width="0.332031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G1" s="6"/>
      <c r="AH1" s="6"/>
      <c r="AI1" s="6"/>
    </row>
    <row r="2" spans="1:54" s="4" customFormat="1" ht="16.2" customHeight="1" x14ac:dyDescent="0.3">
      <c r="H2" s="7"/>
      <c r="J2" s="7"/>
      <c r="AG2" s="6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92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2" customHeight="1" x14ac:dyDescent="0.3">
      <c r="B8" s="8" t="s">
        <v>403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404</v>
      </c>
      <c r="E11" s="1" t="s">
        <v>405</v>
      </c>
      <c r="F11" s="23" t="s">
        <v>14</v>
      </c>
      <c r="G11" s="24"/>
      <c r="H11" s="25">
        <v>4117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Aquinas College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17-61027</v>
      </c>
      <c r="AE11" s="13" t="str">
        <f t="array" ref="AE11">IFERROR(INDEX(E11:E22, SMALL(IF("V"=F11:F22, ROW(F11:F22)-MIN(ROW(F11:F22))+1, ""), ROW() -10 )), "")</f>
        <v>Abby Pecynski</v>
      </c>
      <c r="AF11" s="13" t="str">
        <f t="array" ref="AF11">IFERROR(INDEX(B11:B22, SMALL(IF(ISNUMBER(SEARCH("JV1",F11:F22)), ROW(F11:F22)-MIN(ROW(F11:F22))+1, ""), ROW() -10 )), "")</f>
        <v/>
      </c>
      <c r="AG11" s="13" t="str">
        <f t="array" ref="AG11">IFERROR(INDEX(C11:C22, SMALL(IF(ISNUMBER(SEARCH("JV1",F11:F22)), ROW(F11:F22)-MIN(ROW(F11:F22))+1, ""), ROW() -10 )), "")</f>
        <v/>
      </c>
      <c r="AH11" s="13" t="str">
        <f t="array" ref="AH11">IFERROR(INDEX(D11:D22, SMALL(IF(ISNUMBER(SEARCH("JV1",F11:F22)), ROW(F11:F22)-MIN(ROW(F11:F22))+1, ""), ROW() -10 )), "")</f>
        <v/>
      </c>
      <c r="AI11" s="13" t="str">
        <f t="array" ref="AI11">IFERROR(INDEX(E11:E22, SMALL(IF(ISNUMBER(SEARCH("JV1",F11:F22)), ROW(F11:F22)-MIN(ROW(F11:F22))+1, ""), ROW() -10 )), "")</f>
        <v/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406</v>
      </c>
      <c r="E12" s="1" t="s">
        <v>407</v>
      </c>
      <c r="F12" s="23" t="s">
        <v>14</v>
      </c>
      <c r="G12" s="24"/>
      <c r="H12" s="25">
        <v>4117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Aquinas College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22-7521</v>
      </c>
      <c r="AE12" s="13" t="str">
        <f t="array" ref="AE12">IFERROR(INDEX(E11:E22, SMALL(IF("V"=F11:F22, ROW(F11:F22)-MIN(ROW(F11:F22))+1, ""), ROW() -10 )), "")</f>
        <v>Avery Burk</v>
      </c>
      <c r="AF12" s="13" t="str">
        <f t="array" ref="AF12">IFERROR(INDEX(B11:B22, SMALL(IF(ISNUMBER(SEARCH("JV1",F11:F22)), ROW(F11:F22)-MIN(ROW(F11:F22))+1, ""), ROW() -10 )), "")</f>
        <v/>
      </c>
      <c r="AG12" s="13" t="str">
        <f t="array" ref="AG12">IFERROR(INDEX(C11:C22, SMALL(IF(ISNUMBER(SEARCH("JV1",F11:F22)), ROW(F11:F22)-MIN(ROW(F11:F22))+1, ""), ROW() -10 )), "")</f>
        <v/>
      </c>
      <c r="AH12" s="13" t="str">
        <f t="array" ref="AH12">IFERROR(INDEX(D11:D22, SMALL(IF(ISNUMBER(SEARCH("JV1",F11:F22)), ROW(F11:F22)-MIN(ROW(F11:F22))+1, ""), ROW() -10 )), "")</f>
        <v/>
      </c>
      <c r="AI12" s="13" t="str">
        <f t="array" ref="AI12">IFERROR(INDEX(E11:E22, SMALL(IF(ISNUMBER(SEARCH("JV1",F11:F22)), ROW(F11:F22)-MIN(ROW(F11:F22))+1, ""), ROW() -10 )), "")</f>
        <v/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408</v>
      </c>
      <c r="E13" s="1" t="s">
        <v>409</v>
      </c>
      <c r="F13" s="23" t="s">
        <v>30</v>
      </c>
      <c r="G13" s="24"/>
      <c r="H13" s="25">
        <v>4117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Aquinas College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5998-4682</v>
      </c>
      <c r="AE13" s="13" t="str">
        <f t="array" ref="AE13">IFERROR(INDEX(E11:E22, SMALL(IF("V"=F11:F22, ROW(F11:F22)-MIN(ROW(F11:F22))+1, ""), ROW() -10 )), "")</f>
        <v>Carley Blanchard</v>
      </c>
      <c r="AF13" s="13" t="str">
        <f t="array" ref="AF13">IFERROR(INDEX(B11:B22, SMALL(IF(ISNUMBER(SEARCH("JV1",F11:F22)), ROW(F11:F22)-MIN(ROW(F11:F22))+1, ""), ROW() -10 )), "")</f>
        <v/>
      </c>
      <c r="AG13" s="13" t="str">
        <f t="array" ref="AG13">IFERROR(INDEX(C11:C22, SMALL(IF(ISNUMBER(SEARCH("JV1",F11:F22)), ROW(F11:F22)-MIN(ROW(F11:F22))+1, ""), ROW() -10 )), "")</f>
        <v/>
      </c>
      <c r="AH13" s="13" t="str">
        <f t="array" ref="AH13">IFERROR(INDEX(D11:D22, SMALL(IF(ISNUMBER(SEARCH("JV1",F11:F22)), ROW(F11:F22)-MIN(ROW(F11:F22))+1, ""), ROW() -10 )), "")</f>
        <v/>
      </c>
      <c r="AI13" s="13" t="str">
        <f t="array" ref="AI13">IFERROR(INDEX(E11:E22, SMALL(IF(ISNUMBER(SEARCH("JV1",F11:F22)), ROW(F11:F22)-MIN(ROW(F11:F22))+1, ""), ROW() -10 )), "")</f>
        <v/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410</v>
      </c>
      <c r="E14" s="1" t="s">
        <v>411</v>
      </c>
      <c r="F14" s="23" t="s">
        <v>14</v>
      </c>
      <c r="G14" s="24"/>
      <c r="H14" s="25">
        <v>4117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Aquinas College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11-421889</v>
      </c>
      <c r="AE14" s="13" t="str">
        <f t="array" ref="AE14">IFERROR(INDEX(E11:E22, SMALL(IF("V"=F11:F22, ROW(F11:F22)-MIN(ROW(F11:F22))+1, ""), ROW() -10 )), "")</f>
        <v>Chloe Fisk</v>
      </c>
      <c r="AF14" s="13" t="str">
        <f t="array" ref="AF14">IFERROR(INDEX(B11:B22, SMALL(IF(ISNUMBER(SEARCH("JV1",F11:F22)), ROW(F11:F22)-MIN(ROW(F11:F22))+1, ""), ROW() -10 )), "")</f>
        <v/>
      </c>
      <c r="AG14" s="13" t="str">
        <f t="array" ref="AG14">IFERROR(INDEX(C11:C22, SMALL(IF(ISNUMBER(SEARCH("JV1",F11:F22)), ROW(F11:F22)-MIN(ROW(F11:F22))+1, ""), ROW() -10 )), "")</f>
        <v/>
      </c>
      <c r="AH14" s="13" t="str">
        <f t="array" ref="AH14">IFERROR(INDEX(D11:D22, SMALL(IF(ISNUMBER(SEARCH("JV1",F11:F22)), ROW(F11:F22)-MIN(ROW(F11:F22))+1, ""), ROW() -10 )), "")</f>
        <v/>
      </c>
      <c r="AI14" s="13" t="str">
        <f t="array" ref="AI14">IFERROR(INDEX(E11:E22, SMALL(IF(ISNUMBER(SEARCH("JV1",F11:F22)), ROW(F11:F22)-MIN(ROW(F11:F22))+1, ""), ROW() -10 )), "")</f>
        <v/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412</v>
      </c>
      <c r="E15" s="1" t="s">
        <v>413</v>
      </c>
      <c r="F15" s="23" t="s">
        <v>14</v>
      </c>
      <c r="G15" s="24"/>
      <c r="H15" s="25">
        <v>4117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Aquinas College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11-554585</v>
      </c>
      <c r="AE15" s="13" t="str">
        <f t="array" ref="AE15">IFERROR(INDEX(E11:E22, SMALL(IF("V"=F11:F22, ROW(F11:F22)-MIN(ROW(F11:F22))+1, ""), ROW() -10 )), "")</f>
        <v>Courtney Delaney</v>
      </c>
      <c r="AF15" s="13" t="str">
        <f t="array" ref="AF15">IFERROR(INDEX(B11:B22, SMALL(IF(ISNUMBER(SEARCH("JV1",F11:F22)), ROW(F11:F22)-MIN(ROW(F11:F22))+1, ""), ROW() -10 )), "")</f>
        <v/>
      </c>
      <c r="AG15" s="13" t="str">
        <f t="array" ref="AG15">IFERROR(INDEX(C11:C22, SMALL(IF(ISNUMBER(SEARCH("JV1",F11:F22)), ROW(F11:F22)-MIN(ROW(F11:F22))+1, ""), ROW() -10 )), "")</f>
        <v/>
      </c>
      <c r="AH15" s="13" t="str">
        <f t="array" ref="AH15">IFERROR(INDEX(D11:D22, SMALL(IF(ISNUMBER(SEARCH("JV1",F11:F22)), ROW(F11:F22)-MIN(ROW(F11:F22))+1, ""), ROW() -10 )), "")</f>
        <v/>
      </c>
      <c r="AI15" s="13" t="str">
        <f t="array" ref="AI15">IFERROR(INDEX(E11:E22, SMALL(IF(ISNUMBER(SEARCH("JV1",F11:F22)), ROW(F11:F22)-MIN(ROW(F11:F22))+1, ""), ROW() -10 )), "")</f>
        <v/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414</v>
      </c>
      <c r="E16" s="1" t="s">
        <v>415</v>
      </c>
      <c r="F16" s="23" t="s">
        <v>14</v>
      </c>
      <c r="G16" s="24"/>
      <c r="H16" s="25">
        <v>4117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Aquinas College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20-52022</v>
      </c>
      <c r="AE16" s="13" t="str">
        <f t="array" ref="AE16">IFERROR(INDEX(E11:E22, SMALL(IF("V"=F11:F22, ROW(F11:F22)-MIN(ROW(F11:F22))+1, ""), ROW() -10 )), "")</f>
        <v>Kayla VanLinden</v>
      </c>
      <c r="AF16" s="13" t="str">
        <f t="array" ref="AF16">IFERROR(INDEX(B11:B22, SMALL(IF(ISNUMBER(SEARCH("JV1",F11:F22)), ROW(F11:F22)-MIN(ROW(F11:F22))+1, ""), ROW() -10 )), "")</f>
        <v/>
      </c>
      <c r="AG16" s="13" t="str">
        <f t="array" ref="AG16">IFERROR(INDEX(C11:C22, SMALL(IF(ISNUMBER(SEARCH("JV1",F11:F22)), ROW(F11:F22)-MIN(ROW(F11:F22))+1, ""), ROW() -10 )), "")</f>
        <v/>
      </c>
      <c r="AH16" s="13" t="str">
        <f t="array" ref="AH16">IFERROR(INDEX(D11:D22, SMALL(IF(ISNUMBER(SEARCH("JV1",F11:F22)), ROW(F11:F22)-MIN(ROW(F11:F22))+1, ""), ROW() -10 )), "")</f>
        <v/>
      </c>
      <c r="AI16" s="13" t="str">
        <f t="array" ref="AI16">IFERROR(INDEX(E11:E22, SMALL(IF(ISNUMBER(SEARCH("JV1",F11:F22)), ROW(F11:F22)-MIN(ROW(F11:F22))+1, ""), ROW() -10 )), "")</f>
        <v/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416</v>
      </c>
      <c r="E17" s="1" t="s">
        <v>417</v>
      </c>
      <c r="F17" s="23" t="s">
        <v>30</v>
      </c>
      <c r="G17" s="24"/>
      <c r="H17" s="25">
        <v>4117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>Aquinas College</v>
      </c>
      <c r="AC17" s="13">
        <f t="array" ref="AC17">IFERROR(INDEX(C11:C22, SMALL(IF("V"=F11:F22, ROW(F11:F22)-MIN(ROW(F11:F22))+1, ""), ROW() -10 )), "")</f>
        <v>0</v>
      </c>
      <c r="AD17" s="13" t="str">
        <f t="array" ref="AD17">IFERROR(INDEX(D11:D22, SMALL(IF("V"=F11:F22, ROW(F11:F22)-MIN(ROW(F11:F22))+1, ""), ROW() -10 )), "")</f>
        <v>15-164600</v>
      </c>
      <c r="AE17" s="13" t="str">
        <f t="array" ref="AE17">IFERROR(INDEX(E11:E22, SMALL(IF("V"=F11:F22, ROW(F11:F22)-MIN(ROW(F11:F22))+1, ""), ROW() -10 )), "")</f>
        <v>Morgan Jones</v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418</v>
      </c>
      <c r="E18" s="1" t="s">
        <v>419</v>
      </c>
      <c r="F18" s="23" t="s">
        <v>14</v>
      </c>
      <c r="G18" s="24"/>
      <c r="H18" s="25">
        <v>4117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/>
      </c>
      <c r="AC18" s="13" t="str">
        <f t="array" ref="AC18">IFERROR(INDEX(C11:C22, SMALL(IF("V"=F11:F22, ROW(F11:F22)-MIN(ROW(F11:F22))+1, ""), ROW() -10 )), "")</f>
        <v/>
      </c>
      <c r="AD18" s="13" t="str">
        <f t="array" ref="AD18">IFERROR(INDEX(D11:D22, SMALL(IF("V"=F11:F22, ROW(F11:F22)-MIN(ROW(F11:F22))+1, ""), ROW() -10 )), "")</f>
        <v/>
      </c>
      <c r="AE18" s="13" t="str">
        <f t="array" ref="AE18">IFERROR(INDEX(E11:E22, SMALL(IF("V"=F11:F22, ROW(F11:F22)-MIN(ROW(F11:F22))+1, ""), ROW() -10 )), "")</f>
        <v/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420</v>
      </c>
      <c r="E19" s="1" t="s">
        <v>421</v>
      </c>
      <c r="F19" s="23" t="s">
        <v>30</v>
      </c>
      <c r="G19" s="24"/>
      <c r="H19" s="25">
        <v>4117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27</v>
      </c>
      <c r="C20" s="1"/>
      <c r="D20" s="22" t="s">
        <v>422</v>
      </c>
      <c r="E20" s="1" t="s">
        <v>423</v>
      </c>
      <c r="F20" s="23" t="s">
        <v>14</v>
      </c>
      <c r="G20" s="24"/>
      <c r="H20" s="25">
        <v>4117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27</v>
      </c>
      <c r="C21" s="1"/>
      <c r="D21" s="22" t="s">
        <v>424</v>
      </c>
      <c r="E21" s="1" t="s">
        <v>425</v>
      </c>
      <c r="F21" s="23" t="s">
        <v>30</v>
      </c>
      <c r="G21" s="24"/>
      <c r="H21" s="25">
        <v>4117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27</v>
      </c>
      <c r="C22" s="1"/>
      <c r="D22" s="22" t="s">
        <v>426</v>
      </c>
      <c r="E22" s="1" t="s">
        <v>427</v>
      </c>
      <c r="F22" s="23" t="s">
        <v>30</v>
      </c>
      <c r="G22" s="24"/>
      <c r="H22" s="25">
        <v>4117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59</v>
      </c>
      <c r="C23" s="1"/>
      <c r="D23" s="22" t="s">
        <v>428</v>
      </c>
      <c r="E23" s="1" t="s">
        <v>429</v>
      </c>
      <c r="F23" s="23" t="s">
        <v>14</v>
      </c>
      <c r="G23" s="24"/>
      <c r="H23" s="25">
        <v>4369</v>
      </c>
      <c r="I23" s="24"/>
      <c r="J23" s="25" t="b">
        <v>0</v>
      </c>
      <c r="K23" s="19"/>
      <c r="L23" s="26"/>
      <c r="M23" s="27"/>
      <c r="AB23" s="13" t="str">
        <f t="array" ref="AB23">IFERROR(INDEX(B23:B31, SMALL(IF("V"=F23:F31, ROW(F23:F31)-MIN(ROW(F23:F31))+1, ""), ROW() -22 )), "")</f>
        <v>Cleary University</v>
      </c>
      <c r="AC23" s="13">
        <f t="array" ref="AC23">IFERROR(INDEX(C23:C31, SMALL(IF("V"=F23:F31, ROW(F23:F31)-MIN(ROW(F23:F31))+1, ""), ROW() -22 )), "")</f>
        <v>0</v>
      </c>
      <c r="AD23" s="13" t="str">
        <f t="array" ref="AD23">IFERROR(INDEX(D23:D31, SMALL(IF("V"=F23:F31, ROW(F23:F31)-MIN(ROW(F23:F31))+1, ""), ROW() -22 )), "")</f>
        <v>11-402749</v>
      </c>
      <c r="AE23" s="13" t="str">
        <f t="array" ref="AE23">IFERROR(INDEX(E23:E31, SMALL(IF("V"=F23:F31, ROW(F23:F31)-MIN(ROW(F23:F31))+1, ""), ROW() -22 )), "")</f>
        <v>Amy Jackson</v>
      </c>
      <c r="AF23" s="13" t="str">
        <f t="array" ref="AF23">IFERROR(INDEX(B23:B31, SMALL(IF(ISNUMBER(SEARCH("JV1",F23:F31)), ROW(F23:F31)-MIN(ROW(F23:F31))+1, ""), ROW() -22 )), "")</f>
        <v/>
      </c>
      <c r="AG23" s="13" t="str">
        <f t="array" ref="AG23">IFERROR(INDEX(C23:C31, SMALL(IF(ISNUMBER(SEARCH("JV1",F23:F31)), ROW(F23:F31)-MIN(ROW(F23:F31))+1, ""), ROW() -22 )), "")</f>
        <v/>
      </c>
      <c r="AH23" s="13" t="str">
        <f t="array" ref="AH23">IFERROR(INDEX(D23:D31, SMALL(IF(ISNUMBER(SEARCH("JV1",F23:F31)), ROW(F23:F31)-MIN(ROW(F23:F31))+1, ""), ROW() -22 )), "")</f>
        <v/>
      </c>
      <c r="AI23" s="13" t="str">
        <f t="array" ref="AI23">IFERROR(INDEX(E23:E31, SMALL(IF(ISNUMBER(SEARCH("JV1",F23:F31)), ROW(F23:F31)-MIN(ROW(F23:F31))+1, ""), ROW() -22 )), "")</f>
        <v/>
      </c>
      <c r="AJ23" s="13" t="str">
        <f t="array" ref="AJ23">IFERROR(INDEX(B23:B31, SMALL(IF(ISNUMBER(SEARCH("JV2",F23:F31)), ROW(F23:F31)-MIN(ROW(F23:F31))+1, ""), ROW() -22 )), "")</f>
        <v/>
      </c>
      <c r="AK23" s="13" t="str">
        <f t="array" ref="AK23">IFERROR(INDEX(C23:C31, SMALL(IF(ISNUMBER(SEARCH("JV2",F23:F31)), ROW(F23:F31)-MIN(ROW(F23:F31))+1, ""), ROW() -22 )), "")</f>
        <v/>
      </c>
      <c r="AL23" s="13" t="str">
        <f t="array" ref="AL23">IFERROR(INDEX(D23:D31, SMALL(IF(ISNUMBER(SEARCH("JV2",F23:F31)), ROW(F23:F31)-MIN(ROW(F23:F31))+1, ""), ROW() -22 )), "")</f>
        <v/>
      </c>
      <c r="AM23" s="13" t="str">
        <f t="array" ref="AM23">IFERROR(INDEX(E23:E31, SMALL(IF(ISNUMBER(SEARCH("JV2",F23:F31)), ROW(F23:F31)-MIN(ROW(F23:F31))+1, ""), ROW() -22 )), "")</f>
        <v/>
      </c>
    </row>
    <row r="24" spans="2:39" s="13" customFormat="1" ht="15" customHeight="1" x14ac:dyDescent="0.3">
      <c r="B24" s="21" t="s">
        <v>59</v>
      </c>
      <c r="C24" s="1"/>
      <c r="D24" s="22" t="s">
        <v>430</v>
      </c>
      <c r="E24" s="1" t="s">
        <v>431</v>
      </c>
      <c r="F24" s="23" t="s">
        <v>14</v>
      </c>
      <c r="G24" s="24"/>
      <c r="H24" s="25">
        <v>4369</v>
      </c>
      <c r="I24" s="24"/>
      <c r="J24" s="25" t="b">
        <v>0</v>
      </c>
      <c r="K24" s="19"/>
      <c r="L24" s="26"/>
      <c r="M24" s="27"/>
      <c r="AB24" s="13" t="str">
        <f t="array" ref="AB24">IFERROR(INDEX(B23:B31, SMALL(IF("V"=F23:F31, ROW(F23:F31)-MIN(ROW(F23:F31))+1, ""), ROW() -22 )), "")</f>
        <v>Cleary University</v>
      </c>
      <c r="AC24" s="13">
        <f t="array" ref="AC24">IFERROR(INDEX(C23:C31, SMALL(IF("V"=F23:F31, ROW(F23:F31)-MIN(ROW(F23:F31))+1, ""), ROW() -22 )), "")</f>
        <v>0</v>
      </c>
      <c r="AD24" s="13" t="str">
        <f t="array" ref="AD24">IFERROR(INDEX(D23:D31, SMALL(IF("V"=F23:F31, ROW(F23:F31)-MIN(ROW(F23:F31))+1, ""), ROW() -22 )), "")</f>
        <v>21-43259</v>
      </c>
      <c r="AE24" s="13" t="str">
        <f t="array" ref="AE24">IFERROR(INDEX(E23:E31, SMALL(IF("V"=F23:F31, ROW(F23:F31)-MIN(ROW(F23:F31))+1, ""), ROW() -22 )), "")</f>
        <v>Cali Hunter</v>
      </c>
      <c r="AF24" s="13" t="str">
        <f t="array" ref="AF24">IFERROR(INDEX(B23:B31, SMALL(IF(ISNUMBER(SEARCH("JV1",F23:F31)), ROW(F23:F31)-MIN(ROW(F23:F31))+1, ""), ROW() -22 )), "")</f>
        <v/>
      </c>
      <c r="AG24" s="13" t="str">
        <f t="array" ref="AG24">IFERROR(INDEX(C23:C31, SMALL(IF(ISNUMBER(SEARCH("JV1",F23:F31)), ROW(F23:F31)-MIN(ROW(F23:F31))+1, ""), ROW() -22 )), "")</f>
        <v/>
      </c>
      <c r="AH24" s="13" t="str">
        <f t="array" ref="AH24">IFERROR(INDEX(D23:D31, SMALL(IF(ISNUMBER(SEARCH("JV1",F23:F31)), ROW(F23:F31)-MIN(ROW(F23:F31))+1, ""), ROW() -22 )), "")</f>
        <v/>
      </c>
      <c r="AI24" s="13" t="str">
        <f t="array" ref="AI24">IFERROR(INDEX(E23:E31, SMALL(IF(ISNUMBER(SEARCH("JV1",F23:F31)), ROW(F23:F31)-MIN(ROW(F23:F31))+1, ""), ROW() -22 )), "")</f>
        <v/>
      </c>
      <c r="AJ24" s="13" t="str">
        <f t="array" ref="AJ24">IFERROR(INDEX(B23:B31, SMALL(IF(ISNUMBER(SEARCH("JV2",F23:F31)), ROW(F23:F31)-MIN(ROW(F23:F31))+1, ""), ROW() -22 )), "")</f>
        <v/>
      </c>
      <c r="AK24" s="13" t="str">
        <f t="array" ref="AK24">IFERROR(INDEX(C23:C31, SMALL(IF(ISNUMBER(SEARCH("JV2",F23:F31)), ROW(F23:F31)-MIN(ROW(F23:F31))+1, ""), ROW() -22 )), "")</f>
        <v/>
      </c>
      <c r="AL24" s="13" t="str">
        <f t="array" ref="AL24">IFERROR(INDEX(D23:D31, SMALL(IF(ISNUMBER(SEARCH("JV2",F23:F31)), ROW(F23:F31)-MIN(ROW(F23:F31))+1, ""), ROW() -22 )), "")</f>
        <v/>
      </c>
      <c r="AM24" s="13" t="str">
        <f t="array" ref="AM24">IFERROR(INDEX(E23:E31, SMALL(IF(ISNUMBER(SEARCH("JV2",F23:F31)), ROW(F23:F31)-MIN(ROW(F23:F31))+1, ""), ROW() -22 )), "")</f>
        <v/>
      </c>
    </row>
    <row r="25" spans="2:39" s="13" customFormat="1" ht="15" customHeight="1" x14ac:dyDescent="0.3">
      <c r="B25" s="21" t="s">
        <v>59</v>
      </c>
      <c r="C25" s="1"/>
      <c r="D25" s="22" t="s">
        <v>432</v>
      </c>
      <c r="E25" s="1" t="s">
        <v>433</v>
      </c>
      <c r="F25" s="23" t="s">
        <v>14</v>
      </c>
      <c r="G25" s="24"/>
      <c r="H25" s="25">
        <v>4369</v>
      </c>
      <c r="I25" s="24"/>
      <c r="J25" s="25" t="b">
        <v>0</v>
      </c>
      <c r="K25" s="19"/>
      <c r="L25" s="26"/>
      <c r="M25" s="27"/>
      <c r="AB25" s="13" t="str">
        <f t="array" ref="AB25">IFERROR(INDEX(B23:B31, SMALL(IF("V"=F23:F31, ROW(F23:F31)-MIN(ROW(F23:F31))+1, ""), ROW() -22 )), "")</f>
        <v>Cleary University</v>
      </c>
      <c r="AC25" s="13">
        <f t="array" ref="AC25">IFERROR(INDEX(C23:C31, SMALL(IF("V"=F23:F31, ROW(F23:F31)-MIN(ROW(F23:F31))+1, ""), ROW() -22 )), "")</f>
        <v>0</v>
      </c>
      <c r="AD25" s="13" t="str">
        <f t="array" ref="AD25">IFERROR(INDEX(D23:D31, SMALL(IF("V"=F23:F31, ROW(F23:F31)-MIN(ROW(F23:F31))+1, ""), ROW() -22 )), "")</f>
        <v>7914-44554</v>
      </c>
      <c r="AE25" s="13" t="str">
        <f t="array" ref="AE25">IFERROR(INDEX(E23:E31, SMALL(IF("V"=F23:F31, ROW(F23:F31)-MIN(ROW(F23:F31))+1, ""), ROW() -22 )), "")</f>
        <v>Courtney Witten</v>
      </c>
      <c r="AF25" s="13" t="str">
        <f t="array" ref="AF25">IFERROR(INDEX(B23:B31, SMALL(IF(ISNUMBER(SEARCH("JV1",F23:F31)), ROW(F23:F31)-MIN(ROW(F23:F31))+1, ""), ROW() -22 )), "")</f>
        <v/>
      </c>
      <c r="AG25" s="13" t="str">
        <f t="array" ref="AG25">IFERROR(INDEX(C23:C31, SMALL(IF(ISNUMBER(SEARCH("JV1",F23:F31)), ROW(F23:F31)-MIN(ROW(F23:F31))+1, ""), ROW() -22 )), "")</f>
        <v/>
      </c>
      <c r="AH25" s="13" t="str">
        <f t="array" ref="AH25">IFERROR(INDEX(D23:D31, SMALL(IF(ISNUMBER(SEARCH("JV1",F23:F31)), ROW(F23:F31)-MIN(ROW(F23:F31))+1, ""), ROW() -22 )), "")</f>
        <v/>
      </c>
      <c r="AI25" s="13" t="str">
        <f t="array" ref="AI25">IFERROR(INDEX(E23:E31, SMALL(IF(ISNUMBER(SEARCH("JV1",F23:F31)), ROW(F23:F31)-MIN(ROW(F23:F31))+1, ""), ROW() -22 )), "")</f>
        <v/>
      </c>
      <c r="AJ25" s="13" t="str">
        <f t="array" ref="AJ25">IFERROR(INDEX(B23:B31, SMALL(IF(ISNUMBER(SEARCH("JV2",F23:F31)), ROW(F23:F31)-MIN(ROW(F23:F31))+1, ""), ROW() -22 )), "")</f>
        <v/>
      </c>
      <c r="AK25" s="13" t="str">
        <f t="array" ref="AK25">IFERROR(INDEX(C23:C31, SMALL(IF(ISNUMBER(SEARCH("JV2",F23:F31)), ROW(F23:F31)-MIN(ROW(F23:F31))+1, ""), ROW() -22 )), "")</f>
        <v/>
      </c>
      <c r="AL25" s="13" t="str">
        <f t="array" ref="AL25">IFERROR(INDEX(D23:D31, SMALL(IF(ISNUMBER(SEARCH("JV2",F23:F31)), ROW(F23:F31)-MIN(ROW(F23:F31))+1, ""), ROW() -22 )), "")</f>
        <v/>
      </c>
      <c r="AM25" s="13" t="str">
        <f t="array" ref="AM25">IFERROR(INDEX(E23:E31, SMALL(IF(ISNUMBER(SEARCH("JV2",F23:F31)), ROW(F23:F31)-MIN(ROW(F23:F31))+1, ""), ROW() -22 )), "")</f>
        <v/>
      </c>
    </row>
    <row r="26" spans="2:39" s="13" customFormat="1" ht="15" customHeight="1" x14ac:dyDescent="0.3">
      <c r="B26" s="21" t="s">
        <v>59</v>
      </c>
      <c r="C26" s="1"/>
      <c r="D26" s="22" t="s">
        <v>434</v>
      </c>
      <c r="E26" s="1" t="s">
        <v>435</v>
      </c>
      <c r="F26" s="23" t="s">
        <v>14</v>
      </c>
      <c r="G26" s="24"/>
      <c r="H26" s="25">
        <v>4369</v>
      </c>
      <c r="I26" s="24"/>
      <c r="J26" s="25" t="b">
        <v>0</v>
      </c>
      <c r="K26" s="19"/>
      <c r="L26" s="26"/>
      <c r="M26" s="27"/>
      <c r="AB26" s="13" t="str">
        <f t="array" ref="AB26">IFERROR(INDEX(B23:B31, SMALL(IF("V"=F23:F31, ROW(F23:F31)-MIN(ROW(F23:F31))+1, ""), ROW() -22 )), "")</f>
        <v>Cleary University</v>
      </c>
      <c r="AC26" s="13">
        <f t="array" ref="AC26">IFERROR(INDEX(C23:C31, SMALL(IF("V"=F23:F31, ROW(F23:F31)-MIN(ROW(F23:F31))+1, ""), ROW() -22 )), "")</f>
        <v>0</v>
      </c>
      <c r="AD26" s="13" t="str">
        <f t="array" ref="AD26">IFERROR(INDEX(D23:D31, SMALL(IF("V"=F23:F31, ROW(F23:F31)-MIN(ROW(F23:F31))+1, ""), ROW() -22 )), "")</f>
        <v>11-396381</v>
      </c>
      <c r="AE26" s="13" t="str">
        <f t="array" ref="AE26">IFERROR(INDEX(E23:E31, SMALL(IF("V"=F23:F31, ROW(F23:F31)-MIN(ROW(F23:F31))+1, ""), ROW() -22 )), "")</f>
        <v>Erica Pyden</v>
      </c>
      <c r="AF26" s="13" t="str">
        <f t="array" ref="AF26">IFERROR(INDEX(B23:B31, SMALL(IF(ISNUMBER(SEARCH("JV1",F23:F31)), ROW(F23:F31)-MIN(ROW(F23:F31))+1, ""), ROW() -22 )), "")</f>
        <v/>
      </c>
      <c r="AG26" s="13" t="str">
        <f t="array" ref="AG26">IFERROR(INDEX(C23:C31, SMALL(IF(ISNUMBER(SEARCH("JV1",F23:F31)), ROW(F23:F31)-MIN(ROW(F23:F31))+1, ""), ROW() -22 )), "")</f>
        <v/>
      </c>
      <c r="AH26" s="13" t="str">
        <f t="array" ref="AH26">IFERROR(INDEX(D23:D31, SMALL(IF(ISNUMBER(SEARCH("JV1",F23:F31)), ROW(F23:F31)-MIN(ROW(F23:F31))+1, ""), ROW() -22 )), "")</f>
        <v/>
      </c>
      <c r="AI26" s="13" t="str">
        <f t="array" ref="AI26">IFERROR(INDEX(E23:E31, SMALL(IF(ISNUMBER(SEARCH("JV1",F23:F31)), ROW(F23:F31)-MIN(ROW(F23:F31))+1, ""), ROW() -22 )), "")</f>
        <v/>
      </c>
      <c r="AJ26" s="13" t="str">
        <f t="array" ref="AJ26">IFERROR(INDEX(B23:B31, SMALL(IF(ISNUMBER(SEARCH("JV2",F23:F31)), ROW(F23:F31)-MIN(ROW(F23:F31))+1, ""), ROW() -22 )), "")</f>
        <v/>
      </c>
      <c r="AK26" s="13" t="str">
        <f t="array" ref="AK26">IFERROR(INDEX(C23:C31, SMALL(IF(ISNUMBER(SEARCH("JV2",F23:F31)), ROW(F23:F31)-MIN(ROW(F23:F31))+1, ""), ROW() -22 )), "")</f>
        <v/>
      </c>
      <c r="AL26" s="13" t="str">
        <f t="array" ref="AL26">IFERROR(INDEX(D23:D31, SMALL(IF(ISNUMBER(SEARCH("JV2",F23:F31)), ROW(F23:F31)-MIN(ROW(F23:F31))+1, ""), ROW() -22 )), "")</f>
        <v/>
      </c>
      <c r="AM26" s="13" t="str">
        <f t="array" ref="AM26">IFERROR(INDEX(E23:E31, SMALL(IF(ISNUMBER(SEARCH("JV2",F23:F31)), ROW(F23:F31)-MIN(ROW(F23:F31))+1, ""), ROW() -22 )), "")</f>
        <v/>
      </c>
    </row>
    <row r="27" spans="2:39" s="13" customFormat="1" ht="15" customHeight="1" x14ac:dyDescent="0.3">
      <c r="B27" s="21" t="s">
        <v>59</v>
      </c>
      <c r="C27" s="1"/>
      <c r="D27" s="22" t="s">
        <v>436</v>
      </c>
      <c r="E27" s="1" t="s">
        <v>437</v>
      </c>
      <c r="F27" s="23" t="s">
        <v>14</v>
      </c>
      <c r="G27" s="24"/>
      <c r="H27" s="25">
        <v>4369</v>
      </c>
      <c r="I27" s="24"/>
      <c r="J27" s="25" t="b">
        <v>0</v>
      </c>
      <c r="K27" s="19"/>
      <c r="L27" s="26"/>
      <c r="M27" s="27"/>
      <c r="AB27" s="13" t="str">
        <f t="array" ref="AB27">IFERROR(INDEX(B23:B31, SMALL(IF("V"=F23:F31, ROW(F23:F31)-MIN(ROW(F23:F31))+1, ""), ROW() -22 )), "")</f>
        <v>Cleary University</v>
      </c>
      <c r="AC27" s="13">
        <f t="array" ref="AC27">IFERROR(INDEX(C23:C31, SMALL(IF("V"=F23:F31, ROW(F23:F31)-MIN(ROW(F23:F31))+1, ""), ROW() -22 )), "")</f>
        <v>0</v>
      </c>
      <c r="AD27" s="13" t="str">
        <f t="array" ref="AD27">IFERROR(INDEX(D23:D31, SMALL(IF("V"=F23:F31, ROW(F23:F31)-MIN(ROW(F23:F31))+1, ""), ROW() -22 )), "")</f>
        <v>16-164469</v>
      </c>
      <c r="AE27" s="13" t="str">
        <f t="array" ref="AE27">IFERROR(INDEX(E23:E31, SMALL(IF("V"=F23:F31, ROW(F23:F31)-MIN(ROW(F23:F31))+1, ""), ROW() -22 )), "")</f>
        <v>Hailee Hale</v>
      </c>
      <c r="AF27" s="13" t="str">
        <f t="array" ref="AF27">IFERROR(INDEX(B23:B31, SMALL(IF(ISNUMBER(SEARCH("JV1",F23:F31)), ROW(F23:F31)-MIN(ROW(F23:F31))+1, ""), ROW() -22 )), "")</f>
        <v/>
      </c>
      <c r="AG27" s="13" t="str">
        <f t="array" ref="AG27">IFERROR(INDEX(C23:C31, SMALL(IF(ISNUMBER(SEARCH("JV1",F23:F31)), ROW(F23:F31)-MIN(ROW(F23:F31))+1, ""), ROW() -22 )), "")</f>
        <v/>
      </c>
      <c r="AH27" s="13" t="str">
        <f t="array" ref="AH27">IFERROR(INDEX(D23:D31, SMALL(IF(ISNUMBER(SEARCH("JV1",F23:F31)), ROW(F23:F31)-MIN(ROW(F23:F31))+1, ""), ROW() -22 )), "")</f>
        <v/>
      </c>
      <c r="AI27" s="13" t="str">
        <f t="array" ref="AI27">IFERROR(INDEX(E23:E31, SMALL(IF(ISNUMBER(SEARCH("JV1",F23:F31)), ROW(F23:F31)-MIN(ROW(F23:F31))+1, ""), ROW() -22 )), "")</f>
        <v/>
      </c>
      <c r="AJ27" s="13" t="str">
        <f t="array" ref="AJ27">IFERROR(INDEX(B23:B31, SMALL(IF(ISNUMBER(SEARCH("JV2",F23:F31)), ROW(F23:F31)-MIN(ROW(F23:F31))+1, ""), ROW() -22 )), "")</f>
        <v/>
      </c>
      <c r="AK27" s="13" t="str">
        <f t="array" ref="AK27">IFERROR(INDEX(C23:C31, SMALL(IF(ISNUMBER(SEARCH("JV2",F23:F31)), ROW(F23:F31)-MIN(ROW(F23:F31))+1, ""), ROW() -22 )), "")</f>
        <v/>
      </c>
      <c r="AL27" s="13" t="str">
        <f t="array" ref="AL27">IFERROR(INDEX(D23:D31, SMALL(IF(ISNUMBER(SEARCH("JV2",F23:F31)), ROW(F23:F31)-MIN(ROW(F23:F31))+1, ""), ROW() -22 )), "")</f>
        <v/>
      </c>
      <c r="AM27" s="13" t="str">
        <f t="array" ref="AM27">IFERROR(INDEX(E23:E31, SMALL(IF(ISNUMBER(SEARCH("JV2",F23:F31)), ROW(F23:F31)-MIN(ROW(F23:F31))+1, ""), ROW() -22 )), "")</f>
        <v/>
      </c>
    </row>
    <row r="28" spans="2:39" s="13" customFormat="1" ht="15" customHeight="1" x14ac:dyDescent="0.3">
      <c r="B28" s="21" t="s">
        <v>59</v>
      </c>
      <c r="C28" s="1"/>
      <c r="D28" s="22" t="s">
        <v>438</v>
      </c>
      <c r="E28" s="1" t="s">
        <v>439</v>
      </c>
      <c r="F28" s="23" t="s">
        <v>30</v>
      </c>
      <c r="G28" s="24"/>
      <c r="H28" s="25">
        <v>4369</v>
      </c>
      <c r="I28" s="24"/>
      <c r="J28" s="25" t="b">
        <v>0</v>
      </c>
      <c r="K28" s="19"/>
      <c r="L28" s="26"/>
      <c r="M28" s="27"/>
      <c r="AB28" s="13" t="str">
        <f t="array" ref="AB28">IFERROR(INDEX(B23:B31, SMALL(IF("V"=F23:F31, ROW(F23:F31)-MIN(ROW(F23:F31))+1, ""), ROW() -22 )), "")</f>
        <v>Cleary University</v>
      </c>
      <c r="AC28" s="13">
        <f t="array" ref="AC28">IFERROR(INDEX(C23:C31, SMALL(IF("V"=F23:F31, ROW(F23:F31)-MIN(ROW(F23:F31))+1, ""), ROW() -22 )), "")</f>
        <v>0</v>
      </c>
      <c r="AD28" s="13" t="str">
        <f t="array" ref="AD28">IFERROR(INDEX(D23:D31, SMALL(IF("V"=F23:F31, ROW(F23:F31)-MIN(ROW(F23:F31))+1, ""), ROW() -22 )), "")</f>
        <v>15-103776</v>
      </c>
      <c r="AE28" s="13" t="str">
        <f t="array" ref="AE28">IFERROR(INDEX(E23:E31, SMALL(IF("V"=F23:F31, ROW(F23:F31)-MIN(ROW(F23:F31))+1, ""), ROW() -22 )), "")</f>
        <v>Leigha Rue</v>
      </c>
      <c r="AF28" s="13" t="str">
        <f t="array" ref="AF28">IFERROR(INDEX(B23:B31, SMALL(IF(ISNUMBER(SEARCH("JV1",F23:F31)), ROW(F23:F31)-MIN(ROW(F23:F31))+1, ""), ROW() -22 )), "")</f>
        <v/>
      </c>
      <c r="AG28" s="13" t="str">
        <f t="array" ref="AG28">IFERROR(INDEX(C23:C31, SMALL(IF(ISNUMBER(SEARCH("JV1",F23:F31)), ROW(F23:F31)-MIN(ROW(F23:F31))+1, ""), ROW() -22 )), "")</f>
        <v/>
      </c>
      <c r="AH28" s="13" t="str">
        <f t="array" ref="AH28">IFERROR(INDEX(D23:D31, SMALL(IF(ISNUMBER(SEARCH("JV1",F23:F31)), ROW(F23:F31)-MIN(ROW(F23:F31))+1, ""), ROW() -22 )), "")</f>
        <v/>
      </c>
      <c r="AI28" s="13" t="str">
        <f t="array" ref="AI28">IFERROR(INDEX(E23:E31, SMALL(IF(ISNUMBER(SEARCH("JV1",F23:F31)), ROW(F23:F31)-MIN(ROW(F23:F31))+1, ""), ROW() -22 )), "")</f>
        <v/>
      </c>
      <c r="AJ28" s="13" t="str">
        <f t="array" ref="AJ28">IFERROR(INDEX(B23:B31, SMALL(IF(ISNUMBER(SEARCH("JV2",F23:F31)), ROW(F23:F31)-MIN(ROW(F23:F31))+1, ""), ROW() -22 )), "")</f>
        <v/>
      </c>
      <c r="AK28" s="13" t="str">
        <f t="array" ref="AK28">IFERROR(INDEX(C23:C31, SMALL(IF(ISNUMBER(SEARCH("JV2",F23:F31)), ROW(F23:F31)-MIN(ROW(F23:F31))+1, ""), ROW() -22 )), "")</f>
        <v/>
      </c>
      <c r="AL28" s="13" t="str">
        <f t="array" ref="AL28">IFERROR(INDEX(D23:D31, SMALL(IF(ISNUMBER(SEARCH("JV2",F23:F31)), ROW(F23:F31)-MIN(ROW(F23:F31))+1, ""), ROW() -22 )), "")</f>
        <v/>
      </c>
      <c r="AM28" s="13" t="str">
        <f t="array" ref="AM28">IFERROR(INDEX(E23:E31, SMALL(IF(ISNUMBER(SEARCH("JV2",F23:F31)), ROW(F23:F31)-MIN(ROW(F23:F31))+1, ""), ROW() -22 )), "")</f>
        <v/>
      </c>
    </row>
    <row r="29" spans="2:39" s="13" customFormat="1" ht="15" customHeight="1" x14ac:dyDescent="0.3">
      <c r="B29" s="21" t="s">
        <v>59</v>
      </c>
      <c r="C29" s="1"/>
      <c r="D29" s="22" t="s">
        <v>440</v>
      </c>
      <c r="E29" s="1" t="s">
        <v>441</v>
      </c>
      <c r="F29" s="23"/>
      <c r="G29" s="24"/>
      <c r="H29" s="25">
        <v>4369</v>
      </c>
      <c r="I29" s="24"/>
      <c r="J29" s="25" t="b">
        <v>0</v>
      </c>
      <c r="K29" s="19"/>
      <c r="L29" s="26"/>
      <c r="M29" s="27"/>
      <c r="AB29" s="13" t="str">
        <f t="array" ref="AB29">IFERROR(INDEX(B23:B31, SMALL(IF("V"=F23:F31, ROW(F23:F31)-MIN(ROW(F23:F31))+1, ""), ROW() -22 )), "")</f>
        <v>Cleary University</v>
      </c>
      <c r="AC29" s="13">
        <f t="array" ref="AC29">IFERROR(INDEX(C23:C31, SMALL(IF("V"=F23:F31, ROW(F23:F31)-MIN(ROW(F23:F31))+1, ""), ROW() -22 )), "")</f>
        <v>0</v>
      </c>
      <c r="AD29" s="13" t="str">
        <f t="array" ref="AD29">IFERROR(INDEX(D23:D31, SMALL(IF("V"=F23:F31, ROW(F23:F31)-MIN(ROW(F23:F31))+1, ""), ROW() -22 )), "")</f>
        <v>17-73985</v>
      </c>
      <c r="AE29" s="13" t="str">
        <f t="array" ref="AE29">IFERROR(INDEX(E23:E31, SMALL(IF("V"=F23:F31, ROW(F23:F31)-MIN(ROW(F23:F31))+1, ""), ROW() -22 )), "")</f>
        <v>Samantha Dulz</v>
      </c>
      <c r="AF29" s="13" t="str">
        <f t="array" ref="AF29">IFERROR(INDEX(B23:B31, SMALL(IF(ISNUMBER(SEARCH("JV1",F23:F31)), ROW(F23:F31)-MIN(ROW(F23:F31))+1, ""), ROW() -22 )), "")</f>
        <v/>
      </c>
      <c r="AG29" s="13" t="str">
        <f t="array" ref="AG29">IFERROR(INDEX(C23:C31, SMALL(IF(ISNUMBER(SEARCH("JV1",F23:F31)), ROW(F23:F31)-MIN(ROW(F23:F31))+1, ""), ROW() -22 )), "")</f>
        <v/>
      </c>
      <c r="AH29" s="13" t="str">
        <f t="array" ref="AH29">IFERROR(INDEX(D23:D31, SMALL(IF(ISNUMBER(SEARCH("JV1",F23:F31)), ROW(F23:F31)-MIN(ROW(F23:F31))+1, ""), ROW() -22 )), "")</f>
        <v/>
      </c>
      <c r="AI29" s="13" t="str">
        <f t="array" ref="AI29">IFERROR(INDEX(E23:E31, SMALL(IF(ISNUMBER(SEARCH("JV1",F23:F31)), ROW(F23:F31)-MIN(ROW(F23:F31))+1, ""), ROW() -22 )), "")</f>
        <v/>
      </c>
      <c r="AJ29" s="13" t="str">
        <f t="array" ref="AJ29">IFERROR(INDEX(B23:B31, SMALL(IF(ISNUMBER(SEARCH("JV2",F23:F31)), ROW(F23:F31)-MIN(ROW(F23:F31))+1, ""), ROW() -22 )), "")</f>
        <v/>
      </c>
      <c r="AK29" s="13" t="str">
        <f t="array" ref="AK29">IFERROR(INDEX(C23:C31, SMALL(IF(ISNUMBER(SEARCH("JV2",F23:F31)), ROW(F23:F31)-MIN(ROW(F23:F31))+1, ""), ROW() -22 )), "")</f>
        <v/>
      </c>
      <c r="AL29" s="13" t="str">
        <f t="array" ref="AL29">IFERROR(INDEX(D23:D31, SMALL(IF(ISNUMBER(SEARCH("JV2",F23:F31)), ROW(F23:F31)-MIN(ROW(F23:F31))+1, ""), ROW() -22 )), "")</f>
        <v/>
      </c>
      <c r="AM29" s="13" t="str">
        <f t="array" ref="AM29">IFERROR(INDEX(E23:E31, SMALL(IF(ISNUMBER(SEARCH("JV2",F23:F31)), ROW(F23:F31)-MIN(ROW(F23:F31))+1, ""), ROW() -22 )), "")</f>
        <v/>
      </c>
    </row>
    <row r="30" spans="2:39" s="13" customFormat="1" ht="15" customHeight="1" x14ac:dyDescent="0.3">
      <c r="B30" s="21" t="s">
        <v>59</v>
      </c>
      <c r="C30" s="1"/>
      <c r="D30" s="22" t="s">
        <v>442</v>
      </c>
      <c r="E30" s="1" t="s">
        <v>443</v>
      </c>
      <c r="F30" s="23" t="s">
        <v>14</v>
      </c>
      <c r="G30" s="24"/>
      <c r="H30" s="25">
        <v>4369</v>
      </c>
      <c r="I30" s="24"/>
      <c r="J30" s="25" t="b">
        <v>0</v>
      </c>
      <c r="K30" s="19"/>
      <c r="L30" s="26"/>
      <c r="M30" s="27"/>
      <c r="AB30" s="13" t="str">
        <f t="array" ref="AB30">IFERROR(INDEX(B23:B31, SMALL(IF("V"=F23:F31, ROW(F23:F31)-MIN(ROW(F23:F31))+1, ""), ROW() -22 )), "")</f>
        <v/>
      </c>
      <c r="AC30" s="13" t="str">
        <f t="array" ref="AC30">IFERROR(INDEX(C23:C31, SMALL(IF("V"=F23:F31, ROW(F23:F31)-MIN(ROW(F23:F31))+1, ""), ROW() -22 )), "")</f>
        <v/>
      </c>
      <c r="AD30" s="13" t="str">
        <f t="array" ref="AD30">IFERROR(INDEX(D23:D31, SMALL(IF("V"=F23:F31, ROW(F23:F31)-MIN(ROW(F23:F31))+1, ""), ROW() -22 )), "")</f>
        <v/>
      </c>
      <c r="AE30" s="13" t="str">
        <f t="array" ref="AE30">IFERROR(INDEX(E23:E31, SMALL(IF("V"=F23:F31, ROW(F23:F31)-MIN(ROW(F23:F31))+1, ""), ROW() -22 )), "")</f>
        <v/>
      </c>
      <c r="AF30" s="13" t="str">
        <f t="array" ref="AF30">IFERROR(INDEX(B23:B31, SMALL(IF(ISNUMBER(SEARCH("JV1",F23:F31)), ROW(F23:F31)-MIN(ROW(F23:F31))+1, ""), ROW() -22 )), "")</f>
        <v/>
      </c>
      <c r="AG30" s="13" t="str">
        <f t="array" ref="AG30">IFERROR(INDEX(C23:C31, SMALL(IF(ISNUMBER(SEARCH("JV1",F23:F31)), ROW(F23:F31)-MIN(ROW(F23:F31))+1, ""), ROW() -22 )), "")</f>
        <v/>
      </c>
      <c r="AH30" s="13" t="str">
        <f t="array" ref="AH30">IFERROR(INDEX(D23:D31, SMALL(IF(ISNUMBER(SEARCH("JV1",F23:F31)), ROW(F23:F31)-MIN(ROW(F23:F31))+1, ""), ROW() -22 )), "")</f>
        <v/>
      </c>
      <c r="AI30" s="13" t="str">
        <f t="array" ref="AI30">IFERROR(INDEX(E23:E31, SMALL(IF(ISNUMBER(SEARCH("JV1",F23:F31)), ROW(F23:F31)-MIN(ROW(F23:F31))+1, ""), ROW() -22 )), "")</f>
        <v/>
      </c>
      <c r="AJ30" s="13" t="str">
        <f t="array" ref="AJ30">IFERROR(INDEX(B23:B31, SMALL(IF(ISNUMBER(SEARCH("JV2",F23:F31)), ROW(F23:F31)-MIN(ROW(F23:F31))+1, ""), ROW() -22 )), "")</f>
        <v/>
      </c>
      <c r="AK30" s="13" t="str">
        <f t="array" ref="AK30">IFERROR(INDEX(C23:C31, SMALL(IF(ISNUMBER(SEARCH("JV2",F23:F31)), ROW(F23:F31)-MIN(ROW(F23:F31))+1, ""), ROW() -22 )), "")</f>
        <v/>
      </c>
      <c r="AL30" s="13" t="str">
        <f t="array" ref="AL30">IFERROR(INDEX(D23:D31, SMALL(IF(ISNUMBER(SEARCH("JV2",F23:F31)), ROW(F23:F31)-MIN(ROW(F23:F31))+1, ""), ROW() -22 )), "")</f>
        <v/>
      </c>
      <c r="AM30" s="13" t="str">
        <f t="array" ref="AM30">IFERROR(INDEX(E23:E31, SMALL(IF(ISNUMBER(SEARCH("JV2",F23:F31)), ROW(F23:F31)-MIN(ROW(F23:F31))+1, ""), ROW() -22 )), "")</f>
        <v/>
      </c>
    </row>
    <row r="31" spans="2:39" s="13" customFormat="1" ht="15" customHeight="1" x14ac:dyDescent="0.3">
      <c r="B31" s="21" t="s">
        <v>59</v>
      </c>
      <c r="C31" s="1"/>
      <c r="D31" s="22" t="s">
        <v>444</v>
      </c>
      <c r="E31" s="1" t="s">
        <v>445</v>
      </c>
      <c r="F31" s="23" t="s">
        <v>14</v>
      </c>
      <c r="G31" s="24"/>
      <c r="H31" s="25">
        <v>4369</v>
      </c>
      <c r="I31" s="24"/>
      <c r="J31" s="25" t="b">
        <v>0</v>
      </c>
      <c r="K31" s="19"/>
      <c r="L31" s="26"/>
      <c r="M31" s="27"/>
    </row>
    <row r="32" spans="2:39" s="13" customFormat="1" ht="15" customHeight="1" x14ac:dyDescent="0.3">
      <c r="B32" s="21" t="s">
        <v>88</v>
      </c>
      <c r="C32" s="1"/>
      <c r="D32" s="22" t="s">
        <v>446</v>
      </c>
      <c r="E32" s="1" t="s">
        <v>447</v>
      </c>
      <c r="F32" s="23" t="s">
        <v>14</v>
      </c>
      <c r="G32" s="24"/>
      <c r="H32" s="25">
        <v>4043</v>
      </c>
      <c r="I32" s="24"/>
      <c r="J32" s="25" t="b">
        <v>0</v>
      </c>
      <c r="K32" s="19"/>
      <c r="L32" s="26"/>
      <c r="M32" s="27"/>
      <c r="AB32" s="13" t="str">
        <f t="array" ref="AB32">IFERROR(INDEX(B32:B49, SMALL(IF("V"=F32:F49, ROW(F32:F49)-MIN(ROW(F32:F49))+1, ""), ROW() -31 )), "")</f>
        <v>Concordia University</v>
      </c>
      <c r="AC32" s="13">
        <f t="array" ref="AC32">IFERROR(INDEX(C32:C49, SMALL(IF("V"=F32:F49, ROW(F32:F49)-MIN(ROW(F32:F49))+1, ""), ROW() -31 )), "")</f>
        <v>0</v>
      </c>
      <c r="AD32" s="13" t="str">
        <f t="array" ref="AD32">IFERROR(INDEX(D32:D49, SMALL(IF("V"=F32:F49, ROW(F32:F49)-MIN(ROW(F32:F49))+1, ""), ROW() -31 )), "")</f>
        <v>19-32062</v>
      </c>
      <c r="AE32" s="13" t="str">
        <f t="array" ref="AE32">IFERROR(INDEX(E32:E49, SMALL(IF("V"=F32:F49, ROW(F32:F49)-MIN(ROW(F32:F49))+1, ""), ROW() -31 )), "")</f>
        <v>Amanda Fisher</v>
      </c>
      <c r="AF32" s="13" t="str">
        <f t="array" ref="AF32">IFERROR(INDEX(B32:B49, SMALL(IF(ISNUMBER(SEARCH("JV1",F32:F49)), ROW(F32:F49)-MIN(ROW(F32:F49))+1, ""), ROW() -31 )), "")</f>
        <v>Concordia University</v>
      </c>
      <c r="AG32" s="13">
        <f t="array" ref="AG32">IFERROR(INDEX(C32:C49, SMALL(IF(ISNUMBER(SEARCH("JV1",F32:F49)), ROW(F32:F49)-MIN(ROW(F32:F49))+1, ""), ROW() -31 )), "")</f>
        <v>0</v>
      </c>
      <c r="AH32" s="13" t="str">
        <f t="array" ref="AH32">IFERROR(INDEX(D32:D49, SMALL(IF(ISNUMBER(SEARCH("JV1",F32:F49)), ROW(F32:F49)-MIN(ROW(F32:F49))+1, ""), ROW() -31 )), "")</f>
        <v>11-294037</v>
      </c>
      <c r="AI32" s="13" t="str">
        <f t="array" ref="AI32">IFERROR(INDEX(E32:E49, SMALL(IF(ISNUMBER(SEARCH("JV1",F32:F49)), ROW(F32:F49)-MIN(ROW(F32:F49))+1, ""), ROW() -31 )), "")</f>
        <v>Arielle Oakley</v>
      </c>
      <c r="AJ32" s="13" t="str">
        <f t="array" ref="AJ32">IFERROR(INDEX(B32:B49, SMALL(IF(ISNUMBER(SEARCH("JV2",F32:F49)), ROW(F32:F49)-MIN(ROW(F32:F49))+1, ""), ROW() -31 )), "")</f>
        <v/>
      </c>
      <c r="AK32" s="13" t="str">
        <f t="array" ref="AK32">IFERROR(INDEX(C32:C49, SMALL(IF(ISNUMBER(SEARCH("JV2",F32:F49)), ROW(F32:F49)-MIN(ROW(F32:F49))+1, ""), ROW() -31 )), "")</f>
        <v/>
      </c>
      <c r="AL32" s="13" t="str">
        <f t="array" ref="AL32">IFERROR(INDEX(D32:D49, SMALL(IF(ISNUMBER(SEARCH("JV2",F32:F49)), ROW(F32:F49)-MIN(ROW(F32:F49))+1, ""), ROW() -31 )), "")</f>
        <v/>
      </c>
      <c r="AM32" s="13" t="str">
        <f t="array" ref="AM32">IFERROR(INDEX(E32:E49, SMALL(IF(ISNUMBER(SEARCH("JV2",F32:F49)), ROW(F32:F49)-MIN(ROW(F32:F49))+1, ""), ROW() -31 )), "")</f>
        <v/>
      </c>
    </row>
    <row r="33" spans="2:39" s="13" customFormat="1" ht="15" customHeight="1" x14ac:dyDescent="0.3">
      <c r="B33" s="21" t="s">
        <v>88</v>
      </c>
      <c r="C33" s="1"/>
      <c r="D33" s="22" t="s">
        <v>448</v>
      </c>
      <c r="E33" s="1" t="s">
        <v>449</v>
      </c>
      <c r="F33" s="23" t="s">
        <v>17</v>
      </c>
      <c r="G33" s="24"/>
      <c r="H33" s="25">
        <v>4043</v>
      </c>
      <c r="I33" s="24"/>
      <c r="J33" s="25" t="b">
        <v>0</v>
      </c>
      <c r="K33" s="19"/>
      <c r="L33" s="26"/>
      <c r="M33" s="27"/>
      <c r="AB33" s="13" t="str">
        <f t="array" ref="AB33">IFERROR(INDEX(B32:B49, SMALL(IF("V"=F32:F49, ROW(F32:F49)-MIN(ROW(F32:F49))+1, ""), ROW() -31 )), "")</f>
        <v>Concordia University</v>
      </c>
      <c r="AC33" s="13">
        <f t="array" ref="AC33">IFERROR(INDEX(C32:C49, SMALL(IF("V"=F32:F49, ROW(F32:F49)-MIN(ROW(F32:F49))+1, ""), ROW() -31 )), "")</f>
        <v>0</v>
      </c>
      <c r="AD33" s="13" t="str">
        <f t="array" ref="AD33">IFERROR(INDEX(D32:D49, SMALL(IF("V"=F32:F49, ROW(F32:F49)-MIN(ROW(F32:F49))+1, ""), ROW() -31 )), "")</f>
        <v>11-388021</v>
      </c>
      <c r="AE33" s="13" t="str">
        <f t="array" ref="AE33">IFERROR(INDEX(E32:E49, SMALL(IF("V"=F32:F49, ROW(F32:F49)-MIN(ROW(F32:F49))+1, ""), ROW() -31 )), "")</f>
        <v>Brooke Binder</v>
      </c>
      <c r="AF33" s="13" t="str">
        <f t="array" ref="AF33">IFERROR(INDEX(B32:B49, SMALL(IF(ISNUMBER(SEARCH("JV1",F32:F49)), ROW(F32:F49)-MIN(ROW(F32:F49))+1, ""), ROW() -31 )), "")</f>
        <v>Concordia University</v>
      </c>
      <c r="AG33" s="13">
        <f t="array" ref="AG33">IFERROR(INDEX(C32:C49, SMALL(IF(ISNUMBER(SEARCH("JV1",F32:F49)), ROW(F32:F49)-MIN(ROW(F32:F49))+1, ""), ROW() -31 )), "")</f>
        <v>0</v>
      </c>
      <c r="AH33" s="13" t="str">
        <f t="array" ref="AH33">IFERROR(INDEX(D32:D49, SMALL(IF(ISNUMBER(SEARCH("JV1",F32:F49)), ROW(F32:F49)-MIN(ROW(F32:F49))+1, ""), ROW() -31 )), "")</f>
        <v>20-29068</v>
      </c>
      <c r="AI33" s="13" t="str">
        <f t="array" ref="AI33">IFERROR(INDEX(E32:E49, SMALL(IF(ISNUMBER(SEARCH("JV1",F32:F49)), ROW(F32:F49)-MIN(ROW(F32:F49))+1, ""), ROW() -31 )), "")</f>
        <v>Ashley Kreger</v>
      </c>
      <c r="AJ33" s="13" t="str">
        <f t="array" ref="AJ33">IFERROR(INDEX(B32:B49, SMALL(IF(ISNUMBER(SEARCH("JV2",F32:F49)), ROW(F32:F49)-MIN(ROW(F32:F49))+1, ""), ROW() -31 )), "")</f>
        <v/>
      </c>
      <c r="AK33" s="13" t="str">
        <f t="array" ref="AK33">IFERROR(INDEX(C32:C49, SMALL(IF(ISNUMBER(SEARCH("JV2",F32:F49)), ROW(F32:F49)-MIN(ROW(F32:F49))+1, ""), ROW() -31 )), "")</f>
        <v/>
      </c>
      <c r="AL33" s="13" t="str">
        <f t="array" ref="AL33">IFERROR(INDEX(D32:D49, SMALL(IF(ISNUMBER(SEARCH("JV2",F32:F49)), ROW(F32:F49)-MIN(ROW(F32:F49))+1, ""), ROW() -31 )), "")</f>
        <v/>
      </c>
      <c r="AM33" s="13" t="str">
        <f t="array" ref="AM33">IFERROR(INDEX(E32:E49, SMALL(IF(ISNUMBER(SEARCH("JV2",F32:F49)), ROW(F32:F49)-MIN(ROW(F32:F49))+1, ""), ROW() -31 )), "")</f>
        <v/>
      </c>
    </row>
    <row r="34" spans="2:39" s="13" customFormat="1" ht="15" customHeight="1" x14ac:dyDescent="0.3">
      <c r="B34" s="21" t="s">
        <v>88</v>
      </c>
      <c r="C34" s="1"/>
      <c r="D34" s="22" t="s">
        <v>450</v>
      </c>
      <c r="E34" s="1" t="s">
        <v>451</v>
      </c>
      <c r="F34" s="23" t="s">
        <v>17</v>
      </c>
      <c r="G34" s="24"/>
      <c r="H34" s="25">
        <v>4043</v>
      </c>
      <c r="I34" s="24"/>
      <c r="J34" s="25" t="b">
        <v>0</v>
      </c>
      <c r="K34" s="19"/>
      <c r="L34" s="26"/>
      <c r="M34" s="27"/>
      <c r="AB34" s="13" t="str">
        <f t="array" ref="AB34">IFERROR(INDEX(B32:B49, SMALL(IF("V"=F32:F49, ROW(F32:F49)-MIN(ROW(F32:F49))+1, ""), ROW() -31 )), "")</f>
        <v>Concordia University</v>
      </c>
      <c r="AC34" s="13">
        <f t="array" ref="AC34">IFERROR(INDEX(C32:C49, SMALL(IF("V"=F32:F49, ROW(F32:F49)-MIN(ROW(F32:F49))+1, ""), ROW() -31 )), "")</f>
        <v>0</v>
      </c>
      <c r="AD34" s="13" t="str">
        <f t="array" ref="AD34">IFERROR(INDEX(D32:D49, SMALL(IF("V"=F32:F49, ROW(F32:F49)-MIN(ROW(F32:F49))+1, ""), ROW() -31 )), "")</f>
        <v>18-84897</v>
      </c>
      <c r="AE34" s="13" t="str">
        <f t="array" ref="AE34">IFERROR(INDEX(E32:E49, SMALL(IF("V"=F32:F49, ROW(F32:F49)-MIN(ROW(F32:F49))+1, ""), ROW() -31 )), "")</f>
        <v>Emilee Hughes</v>
      </c>
      <c r="AF34" s="13" t="str">
        <f t="array" ref="AF34">IFERROR(INDEX(B32:B49, SMALL(IF(ISNUMBER(SEARCH("JV1",F32:F49)), ROW(F32:F49)-MIN(ROW(F32:F49))+1, ""), ROW() -31 )), "")</f>
        <v>Concordia University</v>
      </c>
      <c r="AG34" s="13">
        <f t="array" ref="AG34">IFERROR(INDEX(C32:C49, SMALL(IF(ISNUMBER(SEARCH("JV1",F32:F49)), ROW(F32:F49)-MIN(ROW(F32:F49))+1, ""), ROW() -31 )), "")</f>
        <v>0</v>
      </c>
      <c r="AH34" s="13" t="str">
        <f t="array" ref="AH34">IFERROR(INDEX(D32:D49, SMALL(IF(ISNUMBER(SEARCH("JV1",F32:F49)), ROW(F32:F49)-MIN(ROW(F32:F49))+1, ""), ROW() -31 )), "")</f>
        <v>11-252184</v>
      </c>
      <c r="AI34" s="13" t="str">
        <f t="array" ref="AI34">IFERROR(INDEX(E32:E49, SMALL(IF(ISNUMBER(SEARCH("JV1",F32:F49)), ROW(F32:F49)-MIN(ROW(F32:F49))+1, ""), ROW() -31 )), "")</f>
        <v>Bailey VanMeter</v>
      </c>
      <c r="AJ34" s="13" t="str">
        <f t="array" ref="AJ34">IFERROR(INDEX(B32:B49, SMALL(IF(ISNUMBER(SEARCH("JV2",F32:F49)), ROW(F32:F49)-MIN(ROW(F32:F49))+1, ""), ROW() -31 )), "")</f>
        <v/>
      </c>
      <c r="AK34" s="13" t="str">
        <f t="array" ref="AK34">IFERROR(INDEX(C32:C49, SMALL(IF(ISNUMBER(SEARCH("JV2",F32:F49)), ROW(F32:F49)-MIN(ROW(F32:F49))+1, ""), ROW() -31 )), "")</f>
        <v/>
      </c>
      <c r="AL34" s="13" t="str">
        <f t="array" ref="AL34">IFERROR(INDEX(D32:D49, SMALL(IF(ISNUMBER(SEARCH("JV2",F32:F49)), ROW(F32:F49)-MIN(ROW(F32:F49))+1, ""), ROW() -31 )), "")</f>
        <v/>
      </c>
      <c r="AM34" s="13" t="str">
        <f t="array" ref="AM34">IFERROR(INDEX(E32:E49, SMALL(IF(ISNUMBER(SEARCH("JV2",F32:F49)), ROW(F32:F49)-MIN(ROW(F32:F49))+1, ""), ROW() -31 )), "")</f>
        <v/>
      </c>
    </row>
    <row r="35" spans="2:39" s="13" customFormat="1" ht="15" customHeight="1" x14ac:dyDescent="0.3">
      <c r="B35" s="21" t="s">
        <v>88</v>
      </c>
      <c r="C35" s="1"/>
      <c r="D35" s="22" t="s">
        <v>452</v>
      </c>
      <c r="E35" s="1" t="s">
        <v>453</v>
      </c>
      <c r="F35" s="23" t="s">
        <v>30</v>
      </c>
      <c r="G35" s="24"/>
      <c r="H35" s="25">
        <v>4043</v>
      </c>
      <c r="I35" s="24"/>
      <c r="J35" s="25" t="b">
        <v>0</v>
      </c>
      <c r="K35" s="19"/>
      <c r="L35" s="26"/>
      <c r="M35" s="27"/>
      <c r="AB35" s="13" t="str">
        <f t="array" ref="AB35">IFERROR(INDEX(B32:B49, SMALL(IF("V"=F32:F49, ROW(F32:F49)-MIN(ROW(F32:F49))+1, ""), ROW() -31 )), "")</f>
        <v>Concordia University</v>
      </c>
      <c r="AC35" s="13">
        <f t="array" ref="AC35">IFERROR(INDEX(C32:C49, SMALL(IF("V"=F32:F49, ROW(F32:F49)-MIN(ROW(F32:F49))+1, ""), ROW() -31 )), "")</f>
        <v>0</v>
      </c>
      <c r="AD35" s="13" t="str">
        <f t="array" ref="AD35">IFERROR(INDEX(D32:D49, SMALL(IF("V"=F32:F49, ROW(F32:F49)-MIN(ROW(F32:F49))+1, ""), ROW() -31 )), "")</f>
        <v>5999-7548</v>
      </c>
      <c r="AE35" s="13" t="str">
        <f t="array" ref="AE35">IFERROR(INDEX(E32:E49, SMALL(IF("V"=F32:F49, ROW(F32:F49)-MIN(ROW(F32:F49))+1, ""), ROW() -31 )), "")</f>
        <v>Gabriella VanHorn</v>
      </c>
      <c r="AF35" s="13" t="str">
        <f t="array" ref="AF35">IFERROR(INDEX(B32:B49, SMALL(IF(ISNUMBER(SEARCH("JV1",F32:F49)), ROW(F32:F49)-MIN(ROW(F32:F49))+1, ""), ROW() -31 )), "")</f>
        <v>Concordia University</v>
      </c>
      <c r="AG35" s="13">
        <f t="array" ref="AG35">IFERROR(INDEX(C32:C49, SMALL(IF(ISNUMBER(SEARCH("JV1",F32:F49)), ROW(F32:F49)-MIN(ROW(F32:F49))+1, ""), ROW() -31 )), "")</f>
        <v>0</v>
      </c>
      <c r="AH35" s="13" t="str">
        <f t="array" ref="AH35">IFERROR(INDEX(D32:D49, SMALL(IF(ISNUMBER(SEARCH("JV1",F32:F49)), ROW(F32:F49)-MIN(ROW(F32:F49))+1, ""), ROW() -31 )), "")</f>
        <v>11-378899</v>
      </c>
      <c r="AI35" s="13" t="str">
        <f t="array" ref="AI35">IFERROR(INDEX(E32:E49, SMALL(IF(ISNUMBER(SEARCH("JV1",F32:F49)), ROW(F32:F49)-MIN(ROW(F32:F49))+1, ""), ROW() -31 )), "")</f>
        <v>Emily Morris</v>
      </c>
      <c r="AJ35" s="13" t="str">
        <f t="array" ref="AJ35">IFERROR(INDEX(B32:B49, SMALL(IF(ISNUMBER(SEARCH("JV2",F32:F49)), ROW(F32:F49)-MIN(ROW(F32:F49))+1, ""), ROW() -31 )), "")</f>
        <v/>
      </c>
      <c r="AK35" s="13" t="str">
        <f t="array" ref="AK35">IFERROR(INDEX(C32:C49, SMALL(IF(ISNUMBER(SEARCH("JV2",F32:F49)), ROW(F32:F49)-MIN(ROW(F32:F49))+1, ""), ROW() -31 )), "")</f>
        <v/>
      </c>
      <c r="AL35" s="13" t="str">
        <f t="array" ref="AL35">IFERROR(INDEX(D32:D49, SMALL(IF(ISNUMBER(SEARCH("JV2",F32:F49)), ROW(F32:F49)-MIN(ROW(F32:F49))+1, ""), ROW() -31 )), "")</f>
        <v/>
      </c>
      <c r="AM35" s="13" t="str">
        <f t="array" ref="AM35">IFERROR(INDEX(E32:E49, SMALL(IF(ISNUMBER(SEARCH("JV2",F32:F49)), ROW(F32:F49)-MIN(ROW(F32:F49))+1, ""), ROW() -31 )), "")</f>
        <v/>
      </c>
    </row>
    <row r="36" spans="2:39" s="13" customFormat="1" ht="15" customHeight="1" x14ac:dyDescent="0.3">
      <c r="B36" s="21" t="s">
        <v>88</v>
      </c>
      <c r="C36" s="1"/>
      <c r="D36" s="22" t="s">
        <v>454</v>
      </c>
      <c r="E36" s="1" t="s">
        <v>455</v>
      </c>
      <c r="F36" s="23" t="s">
        <v>17</v>
      </c>
      <c r="G36" s="24"/>
      <c r="H36" s="25">
        <v>4043</v>
      </c>
      <c r="I36" s="24"/>
      <c r="J36" s="25" t="b">
        <v>0</v>
      </c>
      <c r="K36" s="19"/>
      <c r="L36" s="26"/>
      <c r="M36" s="27"/>
      <c r="AB36" s="13" t="str">
        <f t="array" ref="AB36">IFERROR(INDEX(B32:B49, SMALL(IF("V"=F32:F49, ROW(F32:F49)-MIN(ROW(F32:F49))+1, ""), ROW() -31 )), "")</f>
        <v>Concordia University</v>
      </c>
      <c r="AC36" s="13">
        <f t="array" ref="AC36">IFERROR(INDEX(C32:C49, SMALL(IF("V"=F32:F49, ROW(F32:F49)-MIN(ROW(F32:F49))+1, ""), ROW() -31 )), "")</f>
        <v>0</v>
      </c>
      <c r="AD36" s="13" t="str">
        <f t="array" ref="AD36">IFERROR(INDEX(D32:D49, SMALL(IF("V"=F32:F49, ROW(F32:F49)-MIN(ROW(F32:F49))+1, ""), ROW() -31 )), "")</f>
        <v>17-17225</v>
      </c>
      <c r="AE36" s="13" t="str">
        <f t="array" ref="AE36">IFERROR(INDEX(E32:E49, SMALL(IF("V"=F32:F49, ROW(F32:F49)-MIN(ROW(F32:F49))+1, ""), ROW() -31 )), "")</f>
        <v>Kyla Peterson</v>
      </c>
      <c r="AF36" s="13" t="str">
        <f t="array" ref="AF36">IFERROR(INDEX(B32:B49, SMALL(IF(ISNUMBER(SEARCH("JV1",F32:F49)), ROW(F32:F49)-MIN(ROW(F32:F49))+1, ""), ROW() -31 )), "")</f>
        <v>Concordia University</v>
      </c>
      <c r="AG36" s="13">
        <f t="array" ref="AG36">IFERROR(INDEX(C32:C49, SMALL(IF(ISNUMBER(SEARCH("JV1",F32:F49)), ROW(F32:F49)-MIN(ROW(F32:F49))+1, ""), ROW() -31 )), "")</f>
        <v>0</v>
      </c>
      <c r="AH36" s="13" t="str">
        <f t="array" ref="AH36">IFERROR(INDEX(D32:D49, SMALL(IF(ISNUMBER(SEARCH("JV1",F32:F49)), ROW(F32:F49)-MIN(ROW(F32:F49))+1, ""), ROW() -31 )), "")</f>
        <v>11-307144</v>
      </c>
      <c r="AI36" s="13" t="str">
        <f t="array" ref="AI36">IFERROR(INDEX(E32:E49, SMALL(IF(ISNUMBER(SEARCH("JV1",F32:F49)), ROW(F32:F49)-MIN(ROW(F32:F49))+1, ""), ROW() -31 )), "")</f>
        <v>Mackenzie Morgan</v>
      </c>
      <c r="AJ36" s="13" t="str">
        <f t="array" ref="AJ36">IFERROR(INDEX(B32:B49, SMALL(IF(ISNUMBER(SEARCH("JV2",F32:F49)), ROW(F32:F49)-MIN(ROW(F32:F49))+1, ""), ROW() -31 )), "")</f>
        <v/>
      </c>
      <c r="AK36" s="13" t="str">
        <f t="array" ref="AK36">IFERROR(INDEX(C32:C49, SMALL(IF(ISNUMBER(SEARCH("JV2",F32:F49)), ROW(F32:F49)-MIN(ROW(F32:F49))+1, ""), ROW() -31 )), "")</f>
        <v/>
      </c>
      <c r="AL36" s="13" t="str">
        <f t="array" ref="AL36">IFERROR(INDEX(D32:D49, SMALL(IF(ISNUMBER(SEARCH("JV2",F32:F49)), ROW(F32:F49)-MIN(ROW(F32:F49))+1, ""), ROW() -31 )), "")</f>
        <v/>
      </c>
      <c r="AM36" s="13" t="str">
        <f t="array" ref="AM36">IFERROR(INDEX(E32:E49, SMALL(IF(ISNUMBER(SEARCH("JV2",F32:F49)), ROW(F32:F49)-MIN(ROW(F32:F49))+1, ""), ROW() -31 )), "")</f>
        <v/>
      </c>
    </row>
    <row r="37" spans="2:39" s="13" customFormat="1" ht="15" customHeight="1" x14ac:dyDescent="0.3">
      <c r="B37" s="21" t="s">
        <v>88</v>
      </c>
      <c r="C37" s="1"/>
      <c r="D37" s="22" t="s">
        <v>456</v>
      </c>
      <c r="E37" s="1" t="s">
        <v>457</v>
      </c>
      <c r="F37" s="23" t="s">
        <v>14</v>
      </c>
      <c r="G37" s="24"/>
      <c r="H37" s="25">
        <v>4043</v>
      </c>
      <c r="I37" s="24"/>
      <c r="J37" s="25" t="b">
        <v>0</v>
      </c>
      <c r="K37" s="19"/>
      <c r="L37" s="26"/>
      <c r="M37" s="27"/>
      <c r="AB37" s="13" t="str">
        <f t="array" ref="AB37">IFERROR(INDEX(B32:B49, SMALL(IF("V"=F32:F49, ROW(F32:F49)-MIN(ROW(F32:F49))+1, ""), ROW() -31 )), "")</f>
        <v>Concordia University</v>
      </c>
      <c r="AC37" s="13">
        <f t="array" ref="AC37">IFERROR(INDEX(C32:C49, SMALL(IF("V"=F32:F49, ROW(F32:F49)-MIN(ROW(F32:F49))+1, ""), ROW() -31 )), "")</f>
        <v>0</v>
      </c>
      <c r="AD37" s="13" t="str">
        <f t="array" ref="AD37">IFERROR(INDEX(D32:D49, SMALL(IF("V"=F32:F49, ROW(F32:F49)-MIN(ROW(F32:F49))+1, ""), ROW() -31 )), "")</f>
        <v>22-23695</v>
      </c>
      <c r="AE37" s="13" t="str">
        <f t="array" ref="AE37">IFERROR(INDEX(E32:E49, SMALL(IF("V"=F32:F49, ROW(F32:F49)-MIN(ROW(F32:F49))+1, ""), ROW() -31 )), "")</f>
        <v>Megan Redmond</v>
      </c>
      <c r="AF37" s="13" t="str">
        <f t="array" ref="AF37">IFERROR(INDEX(B32:B49, SMALL(IF(ISNUMBER(SEARCH("JV1",F32:F49)), ROW(F32:F49)-MIN(ROW(F32:F49))+1, ""), ROW() -31 )), "")</f>
        <v>Concordia University</v>
      </c>
      <c r="AG37" s="13">
        <f t="array" ref="AG37">IFERROR(INDEX(C32:C49, SMALL(IF(ISNUMBER(SEARCH("JV1",F32:F49)), ROW(F32:F49)-MIN(ROW(F32:F49))+1, ""), ROW() -31 )), "")</f>
        <v>0</v>
      </c>
      <c r="AH37" s="13" t="str">
        <f t="array" ref="AH37">IFERROR(INDEX(D32:D49, SMALL(IF(ISNUMBER(SEARCH("JV1",F32:F49)), ROW(F32:F49)-MIN(ROW(F32:F49))+1, ""), ROW() -31 )), "")</f>
        <v>16-55300</v>
      </c>
      <c r="AI37" s="13" t="str">
        <f t="array" ref="AI37">IFERROR(INDEX(E32:E49, SMALL(IF(ISNUMBER(SEARCH("JV1",F32:F49)), ROW(F32:F49)-MIN(ROW(F32:F49))+1, ""), ROW() -31 )), "")</f>
        <v>Sydney Stocks</v>
      </c>
      <c r="AJ37" s="13" t="str">
        <f t="array" ref="AJ37">IFERROR(INDEX(B32:B49, SMALL(IF(ISNUMBER(SEARCH("JV2",F32:F49)), ROW(F32:F49)-MIN(ROW(F32:F49))+1, ""), ROW() -31 )), "")</f>
        <v/>
      </c>
      <c r="AK37" s="13" t="str">
        <f t="array" ref="AK37">IFERROR(INDEX(C32:C49, SMALL(IF(ISNUMBER(SEARCH("JV2",F32:F49)), ROW(F32:F49)-MIN(ROW(F32:F49))+1, ""), ROW() -31 )), "")</f>
        <v/>
      </c>
      <c r="AL37" s="13" t="str">
        <f t="array" ref="AL37">IFERROR(INDEX(D32:D49, SMALL(IF(ISNUMBER(SEARCH("JV2",F32:F49)), ROW(F32:F49)-MIN(ROW(F32:F49))+1, ""), ROW() -31 )), "")</f>
        <v/>
      </c>
      <c r="AM37" s="13" t="str">
        <f t="array" ref="AM37">IFERROR(INDEX(E32:E49, SMALL(IF(ISNUMBER(SEARCH("JV2",F32:F49)), ROW(F32:F49)-MIN(ROW(F32:F49))+1, ""), ROW() -31 )), "")</f>
        <v/>
      </c>
    </row>
    <row r="38" spans="2:39" s="13" customFormat="1" ht="15" customHeight="1" x14ac:dyDescent="0.3">
      <c r="B38" s="21" t="s">
        <v>88</v>
      </c>
      <c r="C38" s="1"/>
      <c r="D38" s="22" t="s">
        <v>458</v>
      </c>
      <c r="E38" s="1" t="s">
        <v>459</v>
      </c>
      <c r="F38" s="23" t="s">
        <v>30</v>
      </c>
      <c r="G38" s="24"/>
      <c r="H38" s="25">
        <v>4043</v>
      </c>
      <c r="I38" s="24"/>
      <c r="J38" s="25" t="b">
        <v>0</v>
      </c>
      <c r="K38" s="19"/>
      <c r="L38" s="26"/>
      <c r="M38" s="27"/>
      <c r="AB38" s="13" t="str">
        <f t="array" ref="AB38">IFERROR(INDEX(B32:B49, SMALL(IF("V"=F32:F49, ROW(F32:F49)-MIN(ROW(F32:F49))+1, ""), ROW() -31 )), "")</f>
        <v>Concordia University</v>
      </c>
      <c r="AC38" s="13">
        <f t="array" ref="AC38">IFERROR(INDEX(C32:C49, SMALL(IF("V"=F32:F49, ROW(F32:F49)-MIN(ROW(F32:F49))+1, ""), ROW() -31 )), "")</f>
        <v>0</v>
      </c>
      <c r="AD38" s="13" t="str">
        <f t="array" ref="AD38">IFERROR(INDEX(D32:D49, SMALL(IF("V"=F32:F49, ROW(F32:F49)-MIN(ROW(F32:F49))+1, ""), ROW() -31 )), "")</f>
        <v>11-666975</v>
      </c>
      <c r="AE38" s="13" t="str">
        <f t="array" ref="AE38">IFERROR(INDEX(E32:E49, SMALL(IF("V"=F32:F49, ROW(F32:F49)-MIN(ROW(F32:F49))+1, ""), ROW() -31 )), "")</f>
        <v>Ryan Giese</v>
      </c>
      <c r="AF38" s="13" t="str">
        <f t="array" ref="AF38">IFERROR(INDEX(B32:B49, SMALL(IF(ISNUMBER(SEARCH("JV1",F32:F49)), ROW(F32:F49)-MIN(ROW(F32:F49))+1, ""), ROW() -31 )), "")</f>
        <v/>
      </c>
      <c r="AG38" s="13" t="str">
        <f t="array" ref="AG38">IFERROR(INDEX(C32:C49, SMALL(IF(ISNUMBER(SEARCH("JV1",F32:F49)), ROW(F32:F49)-MIN(ROW(F32:F49))+1, ""), ROW() -31 )), "")</f>
        <v/>
      </c>
      <c r="AH38" s="13" t="str">
        <f t="array" ref="AH38">IFERROR(INDEX(D32:D49, SMALL(IF(ISNUMBER(SEARCH("JV1",F32:F49)), ROW(F32:F49)-MIN(ROW(F32:F49))+1, ""), ROW() -31 )), "")</f>
        <v/>
      </c>
      <c r="AI38" s="13" t="str">
        <f t="array" ref="AI38">IFERROR(INDEX(E32:E49, SMALL(IF(ISNUMBER(SEARCH("JV1",F32:F49)), ROW(F32:F49)-MIN(ROW(F32:F49))+1, ""), ROW() -31 )), "")</f>
        <v/>
      </c>
      <c r="AJ38" s="13" t="str">
        <f t="array" ref="AJ38">IFERROR(INDEX(B32:B49, SMALL(IF(ISNUMBER(SEARCH("JV2",F32:F49)), ROW(F32:F49)-MIN(ROW(F32:F49))+1, ""), ROW() -31 )), "")</f>
        <v/>
      </c>
      <c r="AK38" s="13" t="str">
        <f t="array" ref="AK38">IFERROR(INDEX(C32:C49, SMALL(IF(ISNUMBER(SEARCH("JV2",F32:F49)), ROW(F32:F49)-MIN(ROW(F32:F49))+1, ""), ROW() -31 )), "")</f>
        <v/>
      </c>
      <c r="AL38" s="13" t="str">
        <f t="array" ref="AL38">IFERROR(INDEX(D32:D49, SMALL(IF(ISNUMBER(SEARCH("JV2",F32:F49)), ROW(F32:F49)-MIN(ROW(F32:F49))+1, ""), ROW() -31 )), "")</f>
        <v/>
      </c>
      <c r="AM38" s="13" t="str">
        <f t="array" ref="AM38">IFERROR(INDEX(E32:E49, SMALL(IF(ISNUMBER(SEARCH("JV2",F32:F49)), ROW(F32:F49)-MIN(ROW(F32:F49))+1, ""), ROW() -31 )), "")</f>
        <v/>
      </c>
    </row>
    <row r="39" spans="2:39" s="13" customFormat="1" ht="15" customHeight="1" x14ac:dyDescent="0.3">
      <c r="B39" s="21" t="s">
        <v>88</v>
      </c>
      <c r="C39" s="1"/>
      <c r="D39" s="22" t="s">
        <v>460</v>
      </c>
      <c r="E39" s="1" t="s">
        <v>461</v>
      </c>
      <c r="F39" s="23" t="s">
        <v>14</v>
      </c>
      <c r="G39" s="24"/>
      <c r="H39" s="25">
        <v>4043</v>
      </c>
      <c r="I39" s="24"/>
      <c r="J39" s="25" t="b">
        <v>0</v>
      </c>
      <c r="K39" s="19"/>
      <c r="L39" s="26"/>
      <c r="M39" s="27"/>
      <c r="AB39" s="13" t="str">
        <f t="array" ref="AB39">IFERROR(INDEX(B32:B49, SMALL(IF("V"=F32:F49, ROW(F32:F49)-MIN(ROW(F32:F49))+1, ""), ROW() -31 )), "")</f>
        <v/>
      </c>
      <c r="AC39" s="13" t="str">
        <f t="array" ref="AC39">IFERROR(INDEX(C32:C49, SMALL(IF("V"=F32:F49, ROW(F32:F49)-MIN(ROW(F32:F49))+1, ""), ROW() -31 )), "")</f>
        <v/>
      </c>
      <c r="AD39" s="13" t="str">
        <f t="array" ref="AD39">IFERROR(INDEX(D32:D49, SMALL(IF("V"=F32:F49, ROW(F32:F49)-MIN(ROW(F32:F49))+1, ""), ROW() -31 )), "")</f>
        <v/>
      </c>
      <c r="AE39" s="13" t="str">
        <f t="array" ref="AE39">IFERROR(INDEX(E32:E49, SMALL(IF("V"=F32:F49, ROW(F32:F49)-MIN(ROW(F32:F49))+1, ""), ROW() -31 )), "")</f>
        <v/>
      </c>
      <c r="AF39" s="13" t="str">
        <f t="array" ref="AF39">IFERROR(INDEX(B32:B49, SMALL(IF(ISNUMBER(SEARCH("JV1",F32:F49)), ROW(F32:F49)-MIN(ROW(F32:F49))+1, ""), ROW() -31 )), "")</f>
        <v/>
      </c>
      <c r="AG39" s="13" t="str">
        <f t="array" ref="AG39">IFERROR(INDEX(C32:C49, SMALL(IF(ISNUMBER(SEARCH("JV1",F32:F49)), ROW(F32:F49)-MIN(ROW(F32:F49))+1, ""), ROW() -31 )), "")</f>
        <v/>
      </c>
      <c r="AH39" s="13" t="str">
        <f t="array" ref="AH39">IFERROR(INDEX(D32:D49, SMALL(IF(ISNUMBER(SEARCH("JV1",F32:F49)), ROW(F32:F49)-MIN(ROW(F32:F49))+1, ""), ROW() -31 )), "")</f>
        <v/>
      </c>
      <c r="AI39" s="13" t="str">
        <f t="array" ref="AI39">IFERROR(INDEX(E32:E49, SMALL(IF(ISNUMBER(SEARCH("JV1",F32:F49)), ROW(F32:F49)-MIN(ROW(F32:F49))+1, ""), ROW() -31 )), "")</f>
        <v/>
      </c>
      <c r="AJ39" s="13" t="str">
        <f t="array" ref="AJ39">IFERROR(INDEX(B32:B49, SMALL(IF(ISNUMBER(SEARCH("JV2",F32:F49)), ROW(F32:F49)-MIN(ROW(F32:F49))+1, ""), ROW() -31 )), "")</f>
        <v/>
      </c>
      <c r="AK39" s="13" t="str">
        <f t="array" ref="AK39">IFERROR(INDEX(C32:C49, SMALL(IF(ISNUMBER(SEARCH("JV2",F32:F49)), ROW(F32:F49)-MIN(ROW(F32:F49))+1, ""), ROW() -31 )), "")</f>
        <v/>
      </c>
      <c r="AL39" s="13" t="str">
        <f t="array" ref="AL39">IFERROR(INDEX(D32:D49, SMALL(IF(ISNUMBER(SEARCH("JV2",F32:F49)), ROW(F32:F49)-MIN(ROW(F32:F49))+1, ""), ROW() -31 )), "")</f>
        <v/>
      </c>
      <c r="AM39" s="13" t="str">
        <f t="array" ref="AM39">IFERROR(INDEX(E32:E49, SMALL(IF(ISNUMBER(SEARCH("JV2",F32:F49)), ROW(F32:F49)-MIN(ROW(F32:F49))+1, ""), ROW() -31 )), "")</f>
        <v/>
      </c>
    </row>
    <row r="40" spans="2:39" s="13" customFormat="1" ht="15" customHeight="1" x14ac:dyDescent="0.3">
      <c r="B40" s="21" t="s">
        <v>88</v>
      </c>
      <c r="C40" s="1"/>
      <c r="D40" s="22" t="s">
        <v>462</v>
      </c>
      <c r="E40" s="1" t="s">
        <v>463</v>
      </c>
      <c r="F40" s="23" t="s">
        <v>17</v>
      </c>
      <c r="G40" s="24"/>
      <c r="H40" s="25">
        <v>4043</v>
      </c>
      <c r="I40" s="24"/>
      <c r="J40" s="25" t="b">
        <v>0</v>
      </c>
      <c r="K40" s="19"/>
      <c r="L40" s="26"/>
      <c r="M40" s="27"/>
    </row>
    <row r="41" spans="2:39" s="13" customFormat="1" ht="15" customHeight="1" x14ac:dyDescent="0.3">
      <c r="B41" s="21" t="s">
        <v>88</v>
      </c>
      <c r="C41" s="1"/>
      <c r="D41" s="22" t="s">
        <v>464</v>
      </c>
      <c r="E41" s="1" t="s">
        <v>465</v>
      </c>
      <c r="F41" s="23" t="s">
        <v>30</v>
      </c>
      <c r="G41" s="24"/>
      <c r="H41" s="25">
        <v>4043</v>
      </c>
      <c r="I41" s="24"/>
      <c r="J41" s="25" t="b">
        <v>0</v>
      </c>
      <c r="K41" s="19"/>
      <c r="L41" s="26"/>
      <c r="M41" s="27"/>
    </row>
    <row r="42" spans="2:39" s="13" customFormat="1" ht="15" customHeight="1" x14ac:dyDescent="0.3">
      <c r="B42" s="21" t="s">
        <v>88</v>
      </c>
      <c r="C42" s="1"/>
      <c r="D42" s="22" t="s">
        <v>466</v>
      </c>
      <c r="E42" s="1" t="s">
        <v>467</v>
      </c>
      <c r="F42" s="23" t="s">
        <v>14</v>
      </c>
      <c r="G42" s="24"/>
      <c r="H42" s="25">
        <v>4043</v>
      </c>
      <c r="I42" s="24"/>
      <c r="J42" s="25" t="b">
        <v>0</v>
      </c>
      <c r="K42" s="19"/>
      <c r="L42" s="26"/>
      <c r="M42" s="27"/>
    </row>
    <row r="43" spans="2:39" s="13" customFormat="1" ht="15" customHeight="1" x14ac:dyDescent="0.3">
      <c r="B43" s="21" t="s">
        <v>88</v>
      </c>
      <c r="C43" s="1"/>
      <c r="D43" s="22" t="s">
        <v>468</v>
      </c>
      <c r="E43" s="1" t="s">
        <v>469</v>
      </c>
      <c r="F43" s="23" t="s">
        <v>30</v>
      </c>
      <c r="G43" s="24"/>
      <c r="H43" s="25">
        <v>4043</v>
      </c>
      <c r="I43" s="24"/>
      <c r="J43" s="25" t="b">
        <v>0</v>
      </c>
      <c r="K43" s="19"/>
      <c r="L43" s="26"/>
      <c r="M43" s="27"/>
    </row>
    <row r="44" spans="2:39" s="13" customFormat="1" ht="15" customHeight="1" x14ac:dyDescent="0.3">
      <c r="B44" s="21" t="s">
        <v>88</v>
      </c>
      <c r="C44" s="1"/>
      <c r="D44" s="22" t="s">
        <v>470</v>
      </c>
      <c r="E44" s="1" t="s">
        <v>471</v>
      </c>
      <c r="F44" s="23" t="s">
        <v>30</v>
      </c>
      <c r="G44" s="24"/>
      <c r="H44" s="25">
        <v>4043</v>
      </c>
      <c r="I44" s="24"/>
      <c r="J44" s="25" t="b">
        <v>0</v>
      </c>
      <c r="K44" s="19"/>
      <c r="L44" s="26"/>
      <c r="M44" s="27"/>
    </row>
    <row r="45" spans="2:39" s="13" customFormat="1" ht="15" customHeight="1" x14ac:dyDescent="0.3">
      <c r="B45" s="21" t="s">
        <v>88</v>
      </c>
      <c r="C45" s="1"/>
      <c r="D45" s="22" t="s">
        <v>472</v>
      </c>
      <c r="E45" s="1" t="s">
        <v>473</v>
      </c>
      <c r="F45" s="23" t="s">
        <v>14</v>
      </c>
      <c r="G45" s="24"/>
      <c r="H45" s="25">
        <v>4043</v>
      </c>
      <c r="I45" s="24"/>
      <c r="J45" s="25" t="b">
        <v>0</v>
      </c>
      <c r="K45" s="19"/>
      <c r="L45" s="26"/>
      <c r="M45" s="27"/>
    </row>
    <row r="46" spans="2:39" s="13" customFormat="1" ht="15" customHeight="1" x14ac:dyDescent="0.3">
      <c r="B46" s="21" t="s">
        <v>88</v>
      </c>
      <c r="C46" s="1"/>
      <c r="D46" s="22" t="s">
        <v>474</v>
      </c>
      <c r="E46" s="1" t="s">
        <v>475</v>
      </c>
      <c r="F46" s="23" t="s">
        <v>17</v>
      </c>
      <c r="G46" s="24"/>
      <c r="H46" s="25">
        <v>4043</v>
      </c>
      <c r="I46" s="24"/>
      <c r="J46" s="25" t="b">
        <v>0</v>
      </c>
      <c r="K46" s="19"/>
      <c r="L46" s="26"/>
      <c r="M46" s="27"/>
    </row>
    <row r="47" spans="2:39" s="13" customFormat="1" ht="15" customHeight="1" x14ac:dyDescent="0.3">
      <c r="B47" s="21" t="s">
        <v>88</v>
      </c>
      <c r="C47" s="1"/>
      <c r="D47" s="22" t="s">
        <v>476</v>
      </c>
      <c r="E47" s="1" t="s">
        <v>477</v>
      </c>
      <c r="F47" s="23" t="s">
        <v>14</v>
      </c>
      <c r="G47" s="24"/>
      <c r="H47" s="25">
        <v>4043</v>
      </c>
      <c r="I47" s="24"/>
      <c r="J47" s="25" t="b">
        <v>0</v>
      </c>
      <c r="K47" s="19"/>
      <c r="L47" s="26"/>
      <c r="M47" s="27"/>
    </row>
    <row r="48" spans="2:39" s="13" customFormat="1" ht="15" customHeight="1" x14ac:dyDescent="0.3">
      <c r="B48" s="21" t="s">
        <v>88</v>
      </c>
      <c r="C48" s="1"/>
      <c r="D48" s="22" t="s">
        <v>478</v>
      </c>
      <c r="E48" s="1" t="s">
        <v>479</v>
      </c>
      <c r="F48" s="23" t="s">
        <v>14</v>
      </c>
      <c r="G48" s="24"/>
      <c r="H48" s="25">
        <v>4043</v>
      </c>
      <c r="I48" s="24"/>
      <c r="J48" s="25" t="b">
        <v>0</v>
      </c>
      <c r="K48" s="19"/>
      <c r="L48" s="26"/>
      <c r="M48" s="27"/>
    </row>
    <row r="49" spans="2:39" s="13" customFormat="1" ht="15" customHeight="1" x14ac:dyDescent="0.3">
      <c r="B49" s="21" t="s">
        <v>88</v>
      </c>
      <c r="C49" s="1"/>
      <c r="D49" s="22" t="s">
        <v>480</v>
      </c>
      <c r="E49" s="1" t="s">
        <v>481</v>
      </c>
      <c r="F49" s="23" t="s">
        <v>17</v>
      </c>
      <c r="G49" s="24"/>
      <c r="H49" s="25">
        <v>4043</v>
      </c>
      <c r="I49" s="24"/>
      <c r="J49" s="25" t="b">
        <v>0</v>
      </c>
      <c r="K49" s="19"/>
      <c r="L49" s="26"/>
      <c r="M49" s="27"/>
    </row>
    <row r="50" spans="2:39" s="13" customFormat="1" ht="15" customHeight="1" x14ac:dyDescent="0.3">
      <c r="B50" s="21" t="s">
        <v>131</v>
      </c>
      <c r="C50" s="1"/>
      <c r="D50" s="22" t="s">
        <v>482</v>
      </c>
      <c r="E50" s="1" t="s">
        <v>483</v>
      </c>
      <c r="F50" s="23" t="s">
        <v>14</v>
      </c>
      <c r="G50" s="24"/>
      <c r="H50" s="25">
        <v>4381</v>
      </c>
      <c r="I50" s="24"/>
      <c r="J50" s="25" t="b">
        <v>0</v>
      </c>
      <c r="K50" s="19"/>
      <c r="L50" s="26"/>
      <c r="M50" s="27"/>
      <c r="AB50" s="13" t="str">
        <f t="array" ref="AB50">IFERROR(INDEX(B50:B59, SMALL(IF("V"=F50:F59, ROW(F50:F59)-MIN(ROW(F50:F59))+1, ""), ROW() -49 )), "")</f>
        <v>Cornerstone University</v>
      </c>
      <c r="AC50" s="13">
        <f t="array" ref="AC50">IFERROR(INDEX(C50:C59, SMALL(IF("V"=F50:F59, ROW(F50:F59)-MIN(ROW(F50:F59))+1, ""), ROW() -49 )), "")</f>
        <v>0</v>
      </c>
      <c r="AD50" s="13" t="str">
        <f t="array" ref="AD50">IFERROR(INDEX(D50:D59, SMALL(IF("V"=F50:F59, ROW(F50:F59)-MIN(ROW(F50:F59))+1, ""), ROW() -49 )), "")</f>
        <v>19-30230</v>
      </c>
      <c r="AE50" s="13" t="str">
        <f t="array" ref="AE50">IFERROR(INDEX(E50:E59, SMALL(IF("V"=F50:F59, ROW(F50:F59)-MIN(ROW(F50:F59))+1, ""), ROW() -49 )), "")</f>
        <v>Alayna Ryan</v>
      </c>
      <c r="AF50" s="13" t="str">
        <f t="array" ref="AF50">IFERROR(INDEX(B50:B59, SMALL(IF(ISNUMBER(SEARCH("JV1",F50:F59)), ROW(F50:F59)-MIN(ROW(F50:F59))+1, ""), ROW() -49 )), "")</f>
        <v/>
      </c>
      <c r="AG50" s="13" t="str">
        <f t="array" ref="AG50">IFERROR(INDEX(C50:C59, SMALL(IF(ISNUMBER(SEARCH("JV1",F50:F59)), ROW(F50:F59)-MIN(ROW(F50:F59))+1, ""), ROW() -49 )), "")</f>
        <v/>
      </c>
      <c r="AH50" s="13" t="str">
        <f t="array" ref="AH50">IFERROR(INDEX(D50:D59, SMALL(IF(ISNUMBER(SEARCH("JV1",F50:F59)), ROW(F50:F59)-MIN(ROW(F50:F59))+1, ""), ROW() -49 )), "")</f>
        <v/>
      </c>
      <c r="AI50" s="13" t="str">
        <f t="array" ref="AI50">IFERROR(INDEX(E50:E59, SMALL(IF(ISNUMBER(SEARCH("JV1",F50:F59)), ROW(F50:F59)-MIN(ROW(F50:F59))+1, ""), ROW() -49 )), "")</f>
        <v/>
      </c>
      <c r="AJ50" s="13" t="str">
        <f t="array" ref="AJ50">IFERROR(INDEX(B50:B59, SMALL(IF(ISNUMBER(SEARCH("JV2",F50:F59)), ROW(F50:F59)-MIN(ROW(F50:F59))+1, ""), ROW() -49 )), "")</f>
        <v/>
      </c>
      <c r="AK50" s="13" t="str">
        <f t="array" ref="AK50">IFERROR(INDEX(C50:C59, SMALL(IF(ISNUMBER(SEARCH("JV2",F50:F59)), ROW(F50:F59)-MIN(ROW(F50:F59))+1, ""), ROW() -49 )), "")</f>
        <v/>
      </c>
      <c r="AL50" s="13" t="str">
        <f t="array" ref="AL50">IFERROR(INDEX(D50:D59, SMALL(IF(ISNUMBER(SEARCH("JV2",F50:F59)), ROW(F50:F59)-MIN(ROW(F50:F59))+1, ""), ROW() -49 )), "")</f>
        <v/>
      </c>
      <c r="AM50" s="13" t="str">
        <f t="array" ref="AM50">IFERROR(INDEX(E50:E59, SMALL(IF(ISNUMBER(SEARCH("JV2",F50:F59)), ROW(F50:F59)-MIN(ROW(F50:F59))+1, ""), ROW() -49 )), "")</f>
        <v/>
      </c>
    </row>
    <row r="51" spans="2:39" s="13" customFormat="1" ht="15" customHeight="1" x14ac:dyDescent="0.3">
      <c r="B51" s="21" t="s">
        <v>131</v>
      </c>
      <c r="C51" s="1"/>
      <c r="D51" s="22" t="s">
        <v>484</v>
      </c>
      <c r="E51" s="1" t="s">
        <v>485</v>
      </c>
      <c r="F51" s="23" t="s">
        <v>14</v>
      </c>
      <c r="G51" s="24"/>
      <c r="H51" s="25">
        <v>4381</v>
      </c>
      <c r="I51" s="24"/>
      <c r="J51" s="25" t="b">
        <v>0</v>
      </c>
      <c r="K51" s="19"/>
      <c r="L51" s="26"/>
      <c r="M51" s="27"/>
      <c r="AB51" s="13" t="str">
        <f t="array" ref="AB51">IFERROR(INDEX(B50:B59, SMALL(IF("V"=F50:F59, ROW(F50:F59)-MIN(ROW(F50:F59))+1, ""), ROW() -49 )), "")</f>
        <v>Cornerstone University</v>
      </c>
      <c r="AC51" s="13">
        <f t="array" ref="AC51">IFERROR(INDEX(C50:C59, SMALL(IF("V"=F50:F59, ROW(F50:F59)-MIN(ROW(F50:F59))+1, ""), ROW() -49 )), "")</f>
        <v>0</v>
      </c>
      <c r="AD51" s="13" t="str">
        <f t="array" ref="AD51">IFERROR(INDEX(D50:D59, SMALL(IF("V"=F50:F59, ROW(F50:F59)-MIN(ROW(F50:F59))+1, ""), ROW() -49 )), "")</f>
        <v>22-9023</v>
      </c>
      <c r="AE51" s="13" t="str">
        <f t="array" ref="AE51">IFERROR(INDEX(E50:E59, SMALL(IF("V"=F50:F59, ROW(F50:F59)-MIN(ROW(F50:F59))+1, ""), ROW() -49 )), "")</f>
        <v>Amelia Wells</v>
      </c>
      <c r="AF51" s="13" t="str">
        <f t="array" ref="AF51">IFERROR(INDEX(B50:B59, SMALL(IF(ISNUMBER(SEARCH("JV1",F50:F59)), ROW(F50:F59)-MIN(ROW(F50:F59))+1, ""), ROW() -49 )), "")</f>
        <v/>
      </c>
      <c r="AG51" s="13" t="str">
        <f t="array" ref="AG51">IFERROR(INDEX(C50:C59, SMALL(IF(ISNUMBER(SEARCH("JV1",F50:F59)), ROW(F50:F59)-MIN(ROW(F50:F59))+1, ""), ROW() -49 )), "")</f>
        <v/>
      </c>
      <c r="AH51" s="13" t="str">
        <f t="array" ref="AH51">IFERROR(INDEX(D50:D59, SMALL(IF(ISNUMBER(SEARCH("JV1",F50:F59)), ROW(F50:F59)-MIN(ROW(F50:F59))+1, ""), ROW() -49 )), "")</f>
        <v/>
      </c>
      <c r="AI51" s="13" t="str">
        <f t="array" ref="AI51">IFERROR(INDEX(E50:E59, SMALL(IF(ISNUMBER(SEARCH("JV1",F50:F59)), ROW(F50:F59)-MIN(ROW(F50:F59))+1, ""), ROW() -49 )), "")</f>
        <v/>
      </c>
      <c r="AJ51" s="13" t="str">
        <f t="array" ref="AJ51">IFERROR(INDEX(B50:B59, SMALL(IF(ISNUMBER(SEARCH("JV2",F50:F59)), ROW(F50:F59)-MIN(ROW(F50:F59))+1, ""), ROW() -49 )), "")</f>
        <v/>
      </c>
      <c r="AK51" s="13" t="str">
        <f t="array" ref="AK51">IFERROR(INDEX(C50:C59, SMALL(IF(ISNUMBER(SEARCH("JV2",F50:F59)), ROW(F50:F59)-MIN(ROW(F50:F59))+1, ""), ROW() -49 )), "")</f>
        <v/>
      </c>
      <c r="AL51" s="13" t="str">
        <f t="array" ref="AL51">IFERROR(INDEX(D50:D59, SMALL(IF(ISNUMBER(SEARCH("JV2",F50:F59)), ROW(F50:F59)-MIN(ROW(F50:F59))+1, ""), ROW() -49 )), "")</f>
        <v/>
      </c>
      <c r="AM51" s="13" t="str">
        <f t="array" ref="AM51">IFERROR(INDEX(E50:E59, SMALL(IF(ISNUMBER(SEARCH("JV2",F50:F59)), ROW(F50:F59)-MIN(ROW(F50:F59))+1, ""), ROW() -49 )), "")</f>
        <v/>
      </c>
    </row>
    <row r="52" spans="2:39" s="13" customFormat="1" ht="15" customHeight="1" x14ac:dyDescent="0.3">
      <c r="B52" s="21" t="s">
        <v>131</v>
      </c>
      <c r="C52" s="1"/>
      <c r="D52" s="22" t="s">
        <v>486</v>
      </c>
      <c r="E52" s="1" t="s">
        <v>487</v>
      </c>
      <c r="F52" s="23" t="s">
        <v>30</v>
      </c>
      <c r="G52" s="24"/>
      <c r="H52" s="25">
        <v>4381</v>
      </c>
      <c r="I52" s="24"/>
      <c r="J52" s="25" t="b">
        <v>0</v>
      </c>
      <c r="K52" s="19"/>
      <c r="L52" s="26"/>
      <c r="M52" s="27"/>
      <c r="AB52" s="13" t="str">
        <f t="array" ref="AB52">IFERROR(INDEX(B50:B59, SMALL(IF("V"=F50:F59, ROW(F50:F59)-MIN(ROW(F50:F59))+1, ""), ROW() -49 )), "")</f>
        <v>Cornerstone University</v>
      </c>
      <c r="AC52" s="13">
        <f t="array" ref="AC52">IFERROR(INDEX(C50:C59, SMALL(IF("V"=F50:F59, ROW(F50:F59)-MIN(ROW(F50:F59))+1, ""), ROW() -49 )), "")</f>
        <v>0</v>
      </c>
      <c r="AD52" s="13" t="str">
        <f t="array" ref="AD52">IFERROR(INDEX(D50:D59, SMALL(IF("V"=F50:F59, ROW(F50:F59)-MIN(ROW(F50:F59))+1, ""), ROW() -49 )), "")</f>
        <v>7914-5160</v>
      </c>
      <c r="AE52" s="13" t="str">
        <f t="array" ref="AE52">IFERROR(INDEX(E50:E59, SMALL(IF("V"=F50:F59, ROW(F50:F59)-MIN(ROW(F50:F59))+1, ""), ROW() -49 )), "")</f>
        <v>Chloe Crick</v>
      </c>
      <c r="AF52" s="13" t="str">
        <f t="array" ref="AF52">IFERROR(INDEX(B50:B59, SMALL(IF(ISNUMBER(SEARCH("JV1",F50:F59)), ROW(F50:F59)-MIN(ROW(F50:F59))+1, ""), ROW() -49 )), "")</f>
        <v/>
      </c>
      <c r="AG52" s="13" t="str">
        <f t="array" ref="AG52">IFERROR(INDEX(C50:C59, SMALL(IF(ISNUMBER(SEARCH("JV1",F50:F59)), ROW(F50:F59)-MIN(ROW(F50:F59))+1, ""), ROW() -49 )), "")</f>
        <v/>
      </c>
      <c r="AH52" s="13" t="str">
        <f t="array" ref="AH52">IFERROR(INDEX(D50:D59, SMALL(IF(ISNUMBER(SEARCH("JV1",F50:F59)), ROW(F50:F59)-MIN(ROW(F50:F59))+1, ""), ROW() -49 )), "")</f>
        <v/>
      </c>
      <c r="AI52" s="13" t="str">
        <f t="array" ref="AI52">IFERROR(INDEX(E50:E59, SMALL(IF(ISNUMBER(SEARCH("JV1",F50:F59)), ROW(F50:F59)-MIN(ROW(F50:F59))+1, ""), ROW() -49 )), "")</f>
        <v/>
      </c>
      <c r="AJ52" s="13" t="str">
        <f t="array" ref="AJ52">IFERROR(INDEX(B50:B59, SMALL(IF(ISNUMBER(SEARCH("JV2",F50:F59)), ROW(F50:F59)-MIN(ROW(F50:F59))+1, ""), ROW() -49 )), "")</f>
        <v/>
      </c>
      <c r="AK52" s="13" t="str">
        <f t="array" ref="AK52">IFERROR(INDEX(C50:C59, SMALL(IF(ISNUMBER(SEARCH("JV2",F50:F59)), ROW(F50:F59)-MIN(ROW(F50:F59))+1, ""), ROW() -49 )), "")</f>
        <v/>
      </c>
      <c r="AL52" s="13" t="str">
        <f t="array" ref="AL52">IFERROR(INDEX(D50:D59, SMALL(IF(ISNUMBER(SEARCH("JV2",F50:F59)), ROW(F50:F59)-MIN(ROW(F50:F59))+1, ""), ROW() -49 )), "")</f>
        <v/>
      </c>
      <c r="AM52" s="13" t="str">
        <f t="array" ref="AM52">IFERROR(INDEX(E50:E59, SMALL(IF(ISNUMBER(SEARCH("JV2",F50:F59)), ROW(F50:F59)-MIN(ROW(F50:F59))+1, ""), ROW() -49 )), "")</f>
        <v/>
      </c>
    </row>
    <row r="53" spans="2:39" s="13" customFormat="1" ht="15" customHeight="1" x14ac:dyDescent="0.3">
      <c r="B53" s="21" t="s">
        <v>131</v>
      </c>
      <c r="C53" s="1"/>
      <c r="D53" s="22" t="s">
        <v>488</v>
      </c>
      <c r="E53" s="1" t="s">
        <v>489</v>
      </c>
      <c r="F53" s="23" t="s">
        <v>14</v>
      </c>
      <c r="G53" s="24"/>
      <c r="H53" s="25">
        <v>4381</v>
      </c>
      <c r="I53" s="24"/>
      <c r="J53" s="25" t="b">
        <v>0</v>
      </c>
      <c r="K53" s="19"/>
      <c r="L53" s="26"/>
      <c r="M53" s="27"/>
      <c r="AB53" s="13" t="str">
        <f t="array" ref="AB53">IFERROR(INDEX(B50:B59, SMALL(IF("V"=F50:F59, ROW(F50:F59)-MIN(ROW(F50:F59))+1, ""), ROW() -49 )), "")</f>
        <v>Cornerstone University</v>
      </c>
      <c r="AC53" s="13">
        <f t="array" ref="AC53">IFERROR(INDEX(C50:C59, SMALL(IF("V"=F50:F59, ROW(F50:F59)-MIN(ROW(F50:F59))+1, ""), ROW() -49 )), "")</f>
        <v>0</v>
      </c>
      <c r="AD53" s="13" t="str">
        <f t="array" ref="AD53">IFERROR(INDEX(D50:D59, SMALL(IF("V"=F50:F59, ROW(F50:F59)-MIN(ROW(F50:F59))+1, ""), ROW() -49 )), "")</f>
        <v>20-3312</v>
      </c>
      <c r="AE53" s="13" t="str">
        <f t="array" ref="AE53">IFERROR(INDEX(E50:E59, SMALL(IF("V"=F50:F59, ROW(F50:F59)-MIN(ROW(F50:F59))+1, ""), ROW() -49 )), "")</f>
        <v>Francesca Bontomasi</v>
      </c>
      <c r="AF53" s="13" t="str">
        <f t="array" ref="AF53">IFERROR(INDEX(B50:B59, SMALL(IF(ISNUMBER(SEARCH("JV1",F50:F59)), ROW(F50:F59)-MIN(ROW(F50:F59))+1, ""), ROW() -49 )), "")</f>
        <v/>
      </c>
      <c r="AG53" s="13" t="str">
        <f t="array" ref="AG53">IFERROR(INDEX(C50:C59, SMALL(IF(ISNUMBER(SEARCH("JV1",F50:F59)), ROW(F50:F59)-MIN(ROW(F50:F59))+1, ""), ROW() -49 )), "")</f>
        <v/>
      </c>
      <c r="AH53" s="13" t="str">
        <f t="array" ref="AH53">IFERROR(INDEX(D50:D59, SMALL(IF(ISNUMBER(SEARCH("JV1",F50:F59)), ROW(F50:F59)-MIN(ROW(F50:F59))+1, ""), ROW() -49 )), "")</f>
        <v/>
      </c>
      <c r="AI53" s="13" t="str">
        <f t="array" ref="AI53">IFERROR(INDEX(E50:E59, SMALL(IF(ISNUMBER(SEARCH("JV1",F50:F59)), ROW(F50:F59)-MIN(ROW(F50:F59))+1, ""), ROW() -49 )), "")</f>
        <v/>
      </c>
      <c r="AJ53" s="13" t="str">
        <f t="array" ref="AJ53">IFERROR(INDEX(B50:B59, SMALL(IF(ISNUMBER(SEARCH("JV2",F50:F59)), ROW(F50:F59)-MIN(ROW(F50:F59))+1, ""), ROW() -49 )), "")</f>
        <v/>
      </c>
      <c r="AK53" s="13" t="str">
        <f t="array" ref="AK53">IFERROR(INDEX(C50:C59, SMALL(IF(ISNUMBER(SEARCH("JV2",F50:F59)), ROW(F50:F59)-MIN(ROW(F50:F59))+1, ""), ROW() -49 )), "")</f>
        <v/>
      </c>
      <c r="AL53" s="13" t="str">
        <f t="array" ref="AL53">IFERROR(INDEX(D50:D59, SMALL(IF(ISNUMBER(SEARCH("JV2",F50:F59)), ROW(F50:F59)-MIN(ROW(F50:F59))+1, ""), ROW() -49 )), "")</f>
        <v/>
      </c>
      <c r="AM53" s="13" t="str">
        <f t="array" ref="AM53">IFERROR(INDEX(E50:E59, SMALL(IF(ISNUMBER(SEARCH("JV2",F50:F59)), ROW(F50:F59)-MIN(ROW(F50:F59))+1, ""), ROW() -49 )), "")</f>
        <v/>
      </c>
    </row>
    <row r="54" spans="2:39" s="13" customFormat="1" ht="15" customHeight="1" x14ac:dyDescent="0.3">
      <c r="B54" s="21" t="s">
        <v>131</v>
      </c>
      <c r="C54" s="1"/>
      <c r="D54" s="22" t="s">
        <v>490</v>
      </c>
      <c r="E54" s="1" t="s">
        <v>491</v>
      </c>
      <c r="F54" s="23" t="s">
        <v>14</v>
      </c>
      <c r="G54" s="24"/>
      <c r="H54" s="25">
        <v>4381</v>
      </c>
      <c r="I54" s="24"/>
      <c r="J54" s="25" t="b">
        <v>0</v>
      </c>
      <c r="K54" s="19"/>
      <c r="L54" s="26"/>
      <c r="M54" s="27"/>
      <c r="AB54" s="13" t="str">
        <f t="array" ref="AB54">IFERROR(INDEX(B50:B59, SMALL(IF("V"=F50:F59, ROW(F50:F59)-MIN(ROW(F50:F59))+1, ""), ROW() -49 )), "")</f>
        <v>Cornerstone University</v>
      </c>
      <c r="AC54" s="13">
        <f t="array" ref="AC54">IFERROR(INDEX(C50:C59, SMALL(IF("V"=F50:F59, ROW(F50:F59)-MIN(ROW(F50:F59))+1, ""), ROW() -49 )), "")</f>
        <v>0</v>
      </c>
      <c r="AD54" s="13" t="str">
        <f t="array" ref="AD54">IFERROR(INDEX(D50:D59, SMALL(IF("V"=F50:F59, ROW(F50:F59)-MIN(ROW(F50:F59))+1, ""), ROW() -49 )), "")</f>
        <v>21-5624</v>
      </c>
      <c r="AE54" s="13" t="str">
        <f t="array" ref="AE54">IFERROR(INDEX(E50:E59, SMALL(IF("V"=F50:F59, ROW(F50:F59)-MIN(ROW(F50:F59))+1, ""), ROW() -49 )), "")</f>
        <v>Mackenzie Smith</v>
      </c>
      <c r="AF54" s="13" t="str">
        <f t="array" ref="AF54">IFERROR(INDEX(B50:B59, SMALL(IF(ISNUMBER(SEARCH("JV1",F50:F59)), ROW(F50:F59)-MIN(ROW(F50:F59))+1, ""), ROW() -49 )), "")</f>
        <v/>
      </c>
      <c r="AG54" s="13" t="str">
        <f t="array" ref="AG54">IFERROR(INDEX(C50:C59, SMALL(IF(ISNUMBER(SEARCH("JV1",F50:F59)), ROW(F50:F59)-MIN(ROW(F50:F59))+1, ""), ROW() -49 )), "")</f>
        <v/>
      </c>
      <c r="AH54" s="13" t="str">
        <f t="array" ref="AH54">IFERROR(INDEX(D50:D59, SMALL(IF(ISNUMBER(SEARCH("JV1",F50:F59)), ROW(F50:F59)-MIN(ROW(F50:F59))+1, ""), ROW() -49 )), "")</f>
        <v/>
      </c>
      <c r="AI54" s="13" t="str">
        <f t="array" ref="AI54">IFERROR(INDEX(E50:E59, SMALL(IF(ISNUMBER(SEARCH("JV1",F50:F59)), ROW(F50:F59)-MIN(ROW(F50:F59))+1, ""), ROW() -49 )), "")</f>
        <v/>
      </c>
      <c r="AJ54" s="13" t="str">
        <f t="array" ref="AJ54">IFERROR(INDEX(B50:B59, SMALL(IF(ISNUMBER(SEARCH("JV2",F50:F59)), ROW(F50:F59)-MIN(ROW(F50:F59))+1, ""), ROW() -49 )), "")</f>
        <v/>
      </c>
      <c r="AK54" s="13" t="str">
        <f t="array" ref="AK54">IFERROR(INDEX(C50:C59, SMALL(IF(ISNUMBER(SEARCH("JV2",F50:F59)), ROW(F50:F59)-MIN(ROW(F50:F59))+1, ""), ROW() -49 )), "")</f>
        <v/>
      </c>
      <c r="AL54" s="13" t="str">
        <f t="array" ref="AL54">IFERROR(INDEX(D50:D59, SMALL(IF(ISNUMBER(SEARCH("JV2",F50:F59)), ROW(F50:F59)-MIN(ROW(F50:F59))+1, ""), ROW() -49 )), "")</f>
        <v/>
      </c>
      <c r="AM54" s="13" t="str">
        <f t="array" ref="AM54">IFERROR(INDEX(E50:E59, SMALL(IF(ISNUMBER(SEARCH("JV2",F50:F59)), ROW(F50:F59)-MIN(ROW(F50:F59))+1, ""), ROW() -49 )), "")</f>
        <v/>
      </c>
    </row>
    <row r="55" spans="2:39" s="13" customFormat="1" ht="15" customHeight="1" x14ac:dyDescent="0.3">
      <c r="B55" s="21" t="s">
        <v>131</v>
      </c>
      <c r="C55" s="1"/>
      <c r="D55" s="22" t="s">
        <v>492</v>
      </c>
      <c r="E55" s="1" t="s">
        <v>493</v>
      </c>
      <c r="F55" s="23" t="s">
        <v>30</v>
      </c>
      <c r="G55" s="24"/>
      <c r="H55" s="25">
        <v>4381</v>
      </c>
      <c r="I55" s="24"/>
      <c r="J55" s="25" t="b">
        <v>0</v>
      </c>
      <c r="K55" s="19"/>
      <c r="L55" s="26"/>
      <c r="M55" s="27"/>
      <c r="AB55" s="13" t="str">
        <f t="array" ref="AB55">IFERROR(INDEX(B50:B59, SMALL(IF("V"=F50:F59, ROW(F50:F59)-MIN(ROW(F50:F59))+1, ""), ROW() -49 )), "")</f>
        <v>Cornerstone University</v>
      </c>
      <c r="AC55" s="13">
        <f t="array" ref="AC55">IFERROR(INDEX(C50:C59, SMALL(IF("V"=F50:F59, ROW(F50:F59)-MIN(ROW(F50:F59))+1, ""), ROW() -49 )), "")</f>
        <v>0</v>
      </c>
      <c r="AD55" s="13" t="str">
        <f t="array" ref="AD55">IFERROR(INDEX(D50:D59, SMALL(IF("V"=F50:F59, ROW(F50:F59)-MIN(ROW(F50:F59))+1, ""), ROW() -49 )), "")</f>
        <v>21-5623</v>
      </c>
      <c r="AE55" s="13" t="str">
        <f t="array" ref="AE55">IFERROR(INDEX(E50:E59, SMALL(IF("V"=F50:F59, ROW(F50:F59)-MIN(ROW(F50:F59))+1, ""), ROW() -49 )), "")</f>
        <v>Nicole Will</v>
      </c>
      <c r="AF55" s="13" t="str">
        <f t="array" ref="AF55">IFERROR(INDEX(B50:B59, SMALL(IF(ISNUMBER(SEARCH("JV1",F50:F59)), ROW(F50:F59)-MIN(ROW(F50:F59))+1, ""), ROW() -49 )), "")</f>
        <v/>
      </c>
      <c r="AG55" s="13" t="str">
        <f t="array" ref="AG55">IFERROR(INDEX(C50:C59, SMALL(IF(ISNUMBER(SEARCH("JV1",F50:F59)), ROW(F50:F59)-MIN(ROW(F50:F59))+1, ""), ROW() -49 )), "")</f>
        <v/>
      </c>
      <c r="AH55" s="13" t="str">
        <f t="array" ref="AH55">IFERROR(INDEX(D50:D59, SMALL(IF(ISNUMBER(SEARCH("JV1",F50:F59)), ROW(F50:F59)-MIN(ROW(F50:F59))+1, ""), ROW() -49 )), "")</f>
        <v/>
      </c>
      <c r="AI55" s="13" t="str">
        <f t="array" ref="AI55">IFERROR(INDEX(E50:E59, SMALL(IF(ISNUMBER(SEARCH("JV1",F50:F59)), ROW(F50:F59)-MIN(ROW(F50:F59))+1, ""), ROW() -49 )), "")</f>
        <v/>
      </c>
      <c r="AJ55" s="13" t="str">
        <f t="array" ref="AJ55">IFERROR(INDEX(B50:B59, SMALL(IF(ISNUMBER(SEARCH("JV2",F50:F59)), ROW(F50:F59)-MIN(ROW(F50:F59))+1, ""), ROW() -49 )), "")</f>
        <v/>
      </c>
      <c r="AK55" s="13" t="str">
        <f t="array" ref="AK55">IFERROR(INDEX(C50:C59, SMALL(IF(ISNUMBER(SEARCH("JV2",F50:F59)), ROW(F50:F59)-MIN(ROW(F50:F59))+1, ""), ROW() -49 )), "")</f>
        <v/>
      </c>
      <c r="AL55" s="13" t="str">
        <f t="array" ref="AL55">IFERROR(INDEX(D50:D59, SMALL(IF(ISNUMBER(SEARCH("JV2",F50:F59)), ROW(F50:F59)-MIN(ROW(F50:F59))+1, ""), ROW() -49 )), "")</f>
        <v/>
      </c>
      <c r="AM55" s="13" t="str">
        <f t="array" ref="AM55">IFERROR(INDEX(E50:E59, SMALL(IF(ISNUMBER(SEARCH("JV2",F50:F59)), ROW(F50:F59)-MIN(ROW(F50:F59))+1, ""), ROW() -49 )), "")</f>
        <v/>
      </c>
    </row>
    <row r="56" spans="2:39" s="13" customFormat="1" ht="15" customHeight="1" x14ac:dyDescent="0.3">
      <c r="B56" s="21" t="s">
        <v>131</v>
      </c>
      <c r="C56" s="1"/>
      <c r="D56" s="22" t="s">
        <v>494</v>
      </c>
      <c r="E56" s="1" t="s">
        <v>495</v>
      </c>
      <c r="F56" s="23" t="s">
        <v>14</v>
      </c>
      <c r="G56" s="24"/>
      <c r="H56" s="25">
        <v>4381</v>
      </c>
      <c r="I56" s="24"/>
      <c r="J56" s="25" t="b">
        <v>0</v>
      </c>
      <c r="K56" s="19"/>
      <c r="L56" s="26"/>
      <c r="M56" s="27"/>
      <c r="AB56" s="13" t="str">
        <f t="array" ref="AB56">IFERROR(INDEX(B50:B59, SMALL(IF("V"=F50:F59, ROW(F50:F59)-MIN(ROW(F50:F59))+1, ""), ROW() -49 )), "")</f>
        <v>Cornerstone University</v>
      </c>
      <c r="AC56" s="13">
        <f t="array" ref="AC56">IFERROR(INDEX(C50:C59, SMALL(IF("V"=F50:F59, ROW(F50:F59)-MIN(ROW(F50:F59))+1, ""), ROW() -49 )), "")</f>
        <v>0</v>
      </c>
      <c r="AD56" s="13" t="str">
        <f t="array" ref="AD56">IFERROR(INDEX(D50:D59, SMALL(IF("V"=F50:F59, ROW(F50:F59)-MIN(ROW(F50:F59))+1, ""), ROW() -49 )), "")</f>
        <v>7916-84</v>
      </c>
      <c r="AE56" s="13" t="str">
        <f t="array" ref="AE56">IFERROR(INDEX(E50:E59, SMALL(IF("V"=F50:F59, ROW(F50:F59)-MIN(ROW(F50:F59))+1, ""), ROW() -49 )), "")</f>
        <v>Ryleigh Jordan</v>
      </c>
      <c r="AF56" s="13" t="str">
        <f t="array" ref="AF56">IFERROR(INDEX(B50:B59, SMALL(IF(ISNUMBER(SEARCH("JV1",F50:F59)), ROW(F50:F59)-MIN(ROW(F50:F59))+1, ""), ROW() -49 )), "")</f>
        <v/>
      </c>
      <c r="AG56" s="13" t="str">
        <f t="array" ref="AG56">IFERROR(INDEX(C50:C59, SMALL(IF(ISNUMBER(SEARCH("JV1",F50:F59)), ROW(F50:F59)-MIN(ROW(F50:F59))+1, ""), ROW() -49 )), "")</f>
        <v/>
      </c>
      <c r="AH56" s="13" t="str">
        <f t="array" ref="AH56">IFERROR(INDEX(D50:D59, SMALL(IF(ISNUMBER(SEARCH("JV1",F50:F59)), ROW(F50:F59)-MIN(ROW(F50:F59))+1, ""), ROW() -49 )), "")</f>
        <v/>
      </c>
      <c r="AI56" s="13" t="str">
        <f t="array" ref="AI56">IFERROR(INDEX(E50:E59, SMALL(IF(ISNUMBER(SEARCH("JV1",F50:F59)), ROW(F50:F59)-MIN(ROW(F50:F59))+1, ""), ROW() -49 )), "")</f>
        <v/>
      </c>
      <c r="AJ56" s="13" t="str">
        <f t="array" ref="AJ56">IFERROR(INDEX(B50:B59, SMALL(IF(ISNUMBER(SEARCH("JV2",F50:F59)), ROW(F50:F59)-MIN(ROW(F50:F59))+1, ""), ROW() -49 )), "")</f>
        <v/>
      </c>
      <c r="AK56" s="13" t="str">
        <f t="array" ref="AK56">IFERROR(INDEX(C50:C59, SMALL(IF(ISNUMBER(SEARCH("JV2",F50:F59)), ROW(F50:F59)-MIN(ROW(F50:F59))+1, ""), ROW() -49 )), "")</f>
        <v/>
      </c>
      <c r="AL56" s="13" t="str">
        <f t="array" ref="AL56">IFERROR(INDEX(D50:D59, SMALL(IF(ISNUMBER(SEARCH("JV2",F50:F59)), ROW(F50:F59)-MIN(ROW(F50:F59))+1, ""), ROW() -49 )), "")</f>
        <v/>
      </c>
      <c r="AM56" s="13" t="str">
        <f t="array" ref="AM56">IFERROR(INDEX(E50:E59, SMALL(IF(ISNUMBER(SEARCH("JV2",F50:F59)), ROW(F50:F59)-MIN(ROW(F50:F59))+1, ""), ROW() -49 )), "")</f>
        <v/>
      </c>
    </row>
    <row r="57" spans="2:39" s="13" customFormat="1" ht="15" customHeight="1" x14ac:dyDescent="0.3">
      <c r="B57" s="21" t="s">
        <v>131</v>
      </c>
      <c r="C57" s="1"/>
      <c r="D57" s="22" t="s">
        <v>496</v>
      </c>
      <c r="E57" s="1" t="s">
        <v>497</v>
      </c>
      <c r="F57" s="23" t="s">
        <v>14</v>
      </c>
      <c r="G57" s="24"/>
      <c r="H57" s="25">
        <v>4381</v>
      </c>
      <c r="I57" s="24"/>
      <c r="J57" s="25" t="b">
        <v>0</v>
      </c>
      <c r="K57" s="19"/>
      <c r="L57" s="26"/>
      <c r="M57" s="27"/>
      <c r="AB57" s="13" t="str">
        <f t="array" ref="AB57">IFERROR(INDEX(B50:B59, SMALL(IF("V"=F50:F59, ROW(F50:F59)-MIN(ROW(F50:F59))+1, ""), ROW() -49 )), "")</f>
        <v/>
      </c>
      <c r="AC57" s="13" t="str">
        <f t="array" ref="AC57">IFERROR(INDEX(C50:C59, SMALL(IF("V"=F50:F59, ROW(F50:F59)-MIN(ROW(F50:F59))+1, ""), ROW() -49 )), "")</f>
        <v/>
      </c>
      <c r="AD57" s="13" t="str">
        <f t="array" ref="AD57">IFERROR(INDEX(D50:D59, SMALL(IF("V"=F50:F59, ROW(F50:F59)-MIN(ROW(F50:F59))+1, ""), ROW() -49 )), "")</f>
        <v/>
      </c>
      <c r="AE57" s="13" t="str">
        <f t="array" ref="AE57">IFERROR(INDEX(E50:E59, SMALL(IF("V"=F50:F59, ROW(F50:F59)-MIN(ROW(F50:F59))+1, ""), ROW() -49 )), "")</f>
        <v/>
      </c>
      <c r="AF57" s="13" t="str">
        <f t="array" ref="AF57">IFERROR(INDEX(B50:B59, SMALL(IF(ISNUMBER(SEARCH("JV1",F50:F59)), ROW(F50:F59)-MIN(ROW(F50:F59))+1, ""), ROW() -49 )), "")</f>
        <v/>
      </c>
      <c r="AG57" s="13" t="str">
        <f t="array" ref="AG57">IFERROR(INDEX(C50:C59, SMALL(IF(ISNUMBER(SEARCH("JV1",F50:F59)), ROW(F50:F59)-MIN(ROW(F50:F59))+1, ""), ROW() -49 )), "")</f>
        <v/>
      </c>
      <c r="AH57" s="13" t="str">
        <f t="array" ref="AH57">IFERROR(INDEX(D50:D59, SMALL(IF(ISNUMBER(SEARCH("JV1",F50:F59)), ROW(F50:F59)-MIN(ROW(F50:F59))+1, ""), ROW() -49 )), "")</f>
        <v/>
      </c>
      <c r="AI57" s="13" t="str">
        <f t="array" ref="AI57">IFERROR(INDEX(E50:E59, SMALL(IF(ISNUMBER(SEARCH("JV1",F50:F59)), ROW(F50:F59)-MIN(ROW(F50:F59))+1, ""), ROW() -49 )), "")</f>
        <v/>
      </c>
      <c r="AJ57" s="13" t="str">
        <f t="array" ref="AJ57">IFERROR(INDEX(B50:B59, SMALL(IF(ISNUMBER(SEARCH("JV2",F50:F59)), ROW(F50:F59)-MIN(ROW(F50:F59))+1, ""), ROW() -49 )), "")</f>
        <v/>
      </c>
      <c r="AK57" s="13" t="str">
        <f t="array" ref="AK57">IFERROR(INDEX(C50:C59, SMALL(IF(ISNUMBER(SEARCH("JV2",F50:F59)), ROW(F50:F59)-MIN(ROW(F50:F59))+1, ""), ROW() -49 )), "")</f>
        <v/>
      </c>
      <c r="AL57" s="13" t="str">
        <f t="array" ref="AL57">IFERROR(INDEX(D50:D59, SMALL(IF(ISNUMBER(SEARCH("JV2",F50:F59)), ROW(F50:F59)-MIN(ROW(F50:F59))+1, ""), ROW() -49 )), "")</f>
        <v/>
      </c>
      <c r="AM57" s="13" t="str">
        <f t="array" ref="AM57">IFERROR(INDEX(E50:E59, SMALL(IF(ISNUMBER(SEARCH("JV2",F50:F59)), ROW(F50:F59)-MIN(ROW(F50:F59))+1, ""), ROW() -49 )), "")</f>
        <v/>
      </c>
    </row>
    <row r="58" spans="2:39" s="13" customFormat="1" ht="15" customHeight="1" x14ac:dyDescent="0.3">
      <c r="B58" s="21" t="s">
        <v>131</v>
      </c>
      <c r="C58" s="1"/>
      <c r="D58" s="22" t="s">
        <v>498</v>
      </c>
      <c r="E58" s="1" t="s">
        <v>499</v>
      </c>
      <c r="F58" s="23" t="s">
        <v>14</v>
      </c>
      <c r="G58" s="24"/>
      <c r="H58" s="25">
        <v>4381</v>
      </c>
      <c r="I58" s="24"/>
      <c r="J58" s="25" t="b">
        <v>0</v>
      </c>
      <c r="K58" s="19"/>
      <c r="L58" s="26"/>
      <c r="M58" s="27"/>
    </row>
    <row r="59" spans="2:39" s="13" customFormat="1" ht="15" customHeight="1" x14ac:dyDescent="0.3">
      <c r="B59" s="21" t="s">
        <v>131</v>
      </c>
      <c r="C59" s="1"/>
      <c r="D59" s="22" t="s">
        <v>500</v>
      </c>
      <c r="E59" s="1" t="s">
        <v>501</v>
      </c>
      <c r="F59" s="23" t="s">
        <v>30</v>
      </c>
      <c r="G59" s="24"/>
      <c r="H59" s="25">
        <v>4381</v>
      </c>
      <c r="I59" s="24"/>
      <c r="J59" s="25" t="b">
        <v>0</v>
      </c>
      <c r="K59" s="19"/>
      <c r="L59" s="26"/>
      <c r="M59" s="27"/>
    </row>
    <row r="60" spans="2:39" s="13" customFormat="1" ht="15" customHeight="1" x14ac:dyDescent="0.3">
      <c r="B60" s="21" t="s">
        <v>152</v>
      </c>
      <c r="C60" s="1"/>
      <c r="D60" s="22" t="s">
        <v>502</v>
      </c>
      <c r="E60" s="1" t="s">
        <v>503</v>
      </c>
      <c r="F60" s="23" t="s">
        <v>14</v>
      </c>
      <c r="G60" s="24"/>
      <c r="H60" s="25">
        <v>3741</v>
      </c>
      <c r="I60" s="24"/>
      <c r="J60" s="25" t="b">
        <v>0</v>
      </c>
      <c r="K60" s="19"/>
      <c r="L60" s="26"/>
      <c r="M60" s="27"/>
      <c r="AB60" s="13" t="str">
        <f t="array" ref="AB60">IFERROR(INDEX(B60:B67, SMALL(IF("V"=F60:F67, ROW(F60:F67)-MIN(ROW(F60:F67))+1, ""), ROW() -59 )), "")</f>
        <v>Indiana Institute Of Technology</v>
      </c>
      <c r="AC60" s="13">
        <f t="array" ref="AC60">IFERROR(INDEX(C60:C67, SMALL(IF("V"=F60:F67, ROW(F60:F67)-MIN(ROW(F60:F67))+1, ""), ROW() -59 )), "")</f>
        <v>0</v>
      </c>
      <c r="AD60" s="13" t="str">
        <f t="array" ref="AD60">IFERROR(INDEX(D60:D67, SMALL(IF("V"=F60:F67, ROW(F60:F67)-MIN(ROW(F60:F67))+1, ""), ROW() -59 )), "")</f>
        <v>11-404183</v>
      </c>
      <c r="AE60" s="13" t="str">
        <f t="array" ref="AE60">IFERROR(INDEX(E60:E67, SMALL(IF("V"=F60:F67, ROW(F60:F67)-MIN(ROW(F60:F67))+1, ""), ROW() -59 )), "")</f>
        <v>Jillian Treska</v>
      </c>
      <c r="AF60" s="13" t="str">
        <f t="array" ref="AF60">IFERROR(INDEX(B60:B67, SMALL(IF(ISNUMBER(SEARCH("JV1",F60:F67)), ROW(F60:F67)-MIN(ROW(F60:F67))+1, ""), ROW() -59 )), "")</f>
        <v/>
      </c>
      <c r="AG60" s="13" t="str">
        <f t="array" ref="AG60">IFERROR(INDEX(C60:C67, SMALL(IF(ISNUMBER(SEARCH("JV1",F60:F67)), ROW(F60:F67)-MIN(ROW(F60:F67))+1, ""), ROW() -59 )), "")</f>
        <v/>
      </c>
      <c r="AH60" s="13" t="str">
        <f t="array" ref="AH60">IFERROR(INDEX(D60:D67, SMALL(IF(ISNUMBER(SEARCH("JV1",F60:F67)), ROW(F60:F67)-MIN(ROW(F60:F67))+1, ""), ROW() -59 )), "")</f>
        <v/>
      </c>
      <c r="AI60" s="13" t="str">
        <f t="array" ref="AI60">IFERROR(INDEX(E60:E67, SMALL(IF(ISNUMBER(SEARCH("JV1",F60:F67)), ROW(F60:F67)-MIN(ROW(F60:F67))+1, ""), ROW() -59 )), "")</f>
        <v/>
      </c>
      <c r="AJ60" s="13" t="str">
        <f t="array" ref="AJ60">IFERROR(INDEX(B60:B67, SMALL(IF(ISNUMBER(SEARCH("JV2",F60:F67)), ROW(F60:F67)-MIN(ROW(F60:F67))+1, ""), ROW() -59 )), "")</f>
        <v/>
      </c>
      <c r="AK60" s="13" t="str">
        <f t="array" ref="AK60">IFERROR(INDEX(C60:C67, SMALL(IF(ISNUMBER(SEARCH("JV2",F60:F67)), ROW(F60:F67)-MIN(ROW(F60:F67))+1, ""), ROW() -59 )), "")</f>
        <v/>
      </c>
      <c r="AL60" s="13" t="str">
        <f t="array" ref="AL60">IFERROR(INDEX(D60:D67, SMALL(IF(ISNUMBER(SEARCH("JV2",F60:F67)), ROW(F60:F67)-MIN(ROW(F60:F67))+1, ""), ROW() -59 )), "")</f>
        <v/>
      </c>
      <c r="AM60" s="13" t="str">
        <f t="array" ref="AM60">IFERROR(INDEX(E60:E67, SMALL(IF(ISNUMBER(SEARCH("JV2",F60:F67)), ROW(F60:F67)-MIN(ROW(F60:F67))+1, ""), ROW() -59 )), "")</f>
        <v/>
      </c>
    </row>
    <row r="61" spans="2:39" s="13" customFormat="1" ht="15" customHeight="1" x14ac:dyDescent="0.3">
      <c r="B61" s="21" t="s">
        <v>152</v>
      </c>
      <c r="C61" s="1"/>
      <c r="D61" s="22" t="s">
        <v>504</v>
      </c>
      <c r="E61" s="1" t="s">
        <v>505</v>
      </c>
      <c r="F61" s="23" t="s">
        <v>14</v>
      </c>
      <c r="G61" s="24"/>
      <c r="H61" s="25">
        <v>3741</v>
      </c>
      <c r="I61" s="24"/>
      <c r="J61" s="25" t="b">
        <v>0</v>
      </c>
      <c r="K61" s="19"/>
      <c r="L61" s="26"/>
      <c r="M61" s="27"/>
      <c r="AB61" s="13" t="str">
        <f t="array" ref="AB61">IFERROR(INDEX(B60:B67, SMALL(IF("V"=F60:F67, ROW(F60:F67)-MIN(ROW(F60:F67))+1, ""), ROW() -59 )), "")</f>
        <v>Indiana Institute Of Technology</v>
      </c>
      <c r="AC61" s="13">
        <f t="array" ref="AC61">IFERROR(INDEX(C60:C67, SMALL(IF("V"=F60:F67, ROW(F60:F67)-MIN(ROW(F60:F67))+1, ""), ROW() -59 )), "")</f>
        <v>0</v>
      </c>
      <c r="AD61" s="13" t="str">
        <f t="array" ref="AD61">IFERROR(INDEX(D60:D67, SMALL(IF("V"=F60:F67, ROW(F60:F67)-MIN(ROW(F60:F67))+1, ""), ROW() -59 )), "")</f>
        <v>16-157794</v>
      </c>
      <c r="AE61" s="13" t="str">
        <f t="array" ref="AE61">IFERROR(INDEX(E60:E67, SMALL(IF("V"=F60:F67, ROW(F60:F67)-MIN(ROW(F60:F67))+1, ""), ROW() -59 )), "")</f>
        <v>Jordan Downham</v>
      </c>
      <c r="AF61" s="13" t="str">
        <f t="array" ref="AF61">IFERROR(INDEX(B60:B67, SMALL(IF(ISNUMBER(SEARCH("JV1",F60:F67)), ROW(F60:F67)-MIN(ROW(F60:F67))+1, ""), ROW() -59 )), "")</f>
        <v/>
      </c>
      <c r="AG61" s="13" t="str">
        <f t="array" ref="AG61">IFERROR(INDEX(C60:C67, SMALL(IF(ISNUMBER(SEARCH("JV1",F60:F67)), ROW(F60:F67)-MIN(ROW(F60:F67))+1, ""), ROW() -59 )), "")</f>
        <v/>
      </c>
      <c r="AH61" s="13" t="str">
        <f t="array" ref="AH61">IFERROR(INDEX(D60:D67, SMALL(IF(ISNUMBER(SEARCH("JV1",F60:F67)), ROW(F60:F67)-MIN(ROW(F60:F67))+1, ""), ROW() -59 )), "")</f>
        <v/>
      </c>
      <c r="AI61" s="13" t="str">
        <f t="array" ref="AI61">IFERROR(INDEX(E60:E67, SMALL(IF(ISNUMBER(SEARCH("JV1",F60:F67)), ROW(F60:F67)-MIN(ROW(F60:F67))+1, ""), ROW() -59 )), "")</f>
        <v/>
      </c>
      <c r="AJ61" s="13" t="str">
        <f t="array" ref="AJ61">IFERROR(INDEX(B60:B67, SMALL(IF(ISNUMBER(SEARCH("JV2",F60:F67)), ROW(F60:F67)-MIN(ROW(F60:F67))+1, ""), ROW() -59 )), "")</f>
        <v/>
      </c>
      <c r="AK61" s="13" t="str">
        <f t="array" ref="AK61">IFERROR(INDEX(C60:C67, SMALL(IF(ISNUMBER(SEARCH("JV2",F60:F67)), ROW(F60:F67)-MIN(ROW(F60:F67))+1, ""), ROW() -59 )), "")</f>
        <v/>
      </c>
      <c r="AL61" s="13" t="str">
        <f t="array" ref="AL61">IFERROR(INDEX(D60:D67, SMALL(IF(ISNUMBER(SEARCH("JV2",F60:F67)), ROW(F60:F67)-MIN(ROW(F60:F67))+1, ""), ROW() -59 )), "")</f>
        <v/>
      </c>
      <c r="AM61" s="13" t="str">
        <f t="array" ref="AM61">IFERROR(INDEX(E60:E67, SMALL(IF(ISNUMBER(SEARCH("JV2",F60:F67)), ROW(F60:F67)-MIN(ROW(F60:F67))+1, ""), ROW() -59 )), "")</f>
        <v/>
      </c>
    </row>
    <row r="62" spans="2:39" s="13" customFormat="1" ht="15" customHeight="1" x14ac:dyDescent="0.3">
      <c r="B62" s="21" t="s">
        <v>152</v>
      </c>
      <c r="C62" s="1"/>
      <c r="D62" s="22" t="s">
        <v>506</v>
      </c>
      <c r="E62" s="1" t="s">
        <v>507</v>
      </c>
      <c r="F62" s="23" t="s">
        <v>14</v>
      </c>
      <c r="G62" s="24"/>
      <c r="H62" s="25">
        <v>3741</v>
      </c>
      <c r="I62" s="24"/>
      <c r="J62" s="25" t="b">
        <v>0</v>
      </c>
      <c r="K62" s="19"/>
      <c r="L62" s="26"/>
      <c r="M62" s="27"/>
      <c r="AB62" s="13" t="str">
        <f t="array" ref="AB62">IFERROR(INDEX(B60:B67, SMALL(IF("V"=F60:F67, ROW(F60:F67)-MIN(ROW(F60:F67))+1, ""), ROW() -59 )), "")</f>
        <v>Indiana Institute Of Technology</v>
      </c>
      <c r="AC62" s="13">
        <f t="array" ref="AC62">IFERROR(INDEX(C60:C67, SMALL(IF("V"=F60:F67, ROW(F60:F67)-MIN(ROW(F60:F67))+1, ""), ROW() -59 )), "")</f>
        <v>0</v>
      </c>
      <c r="AD62" s="13" t="str">
        <f t="array" ref="AD62">IFERROR(INDEX(D60:D67, SMALL(IF("V"=F60:F67, ROW(F60:F67)-MIN(ROW(F60:F67))+1, ""), ROW() -59 )), "")</f>
        <v>7920-188</v>
      </c>
      <c r="AE62" s="13" t="str">
        <f t="array" ref="AE62">IFERROR(INDEX(E60:E67, SMALL(IF("V"=F60:F67, ROW(F60:F67)-MIN(ROW(F60:F67))+1, ""), ROW() -59 )), "")</f>
        <v>Josephine Cehelnik</v>
      </c>
      <c r="AF62" s="13" t="str">
        <f t="array" ref="AF62">IFERROR(INDEX(B60:B67, SMALL(IF(ISNUMBER(SEARCH("JV1",F60:F67)), ROW(F60:F67)-MIN(ROW(F60:F67))+1, ""), ROW() -59 )), "")</f>
        <v/>
      </c>
      <c r="AG62" s="13" t="str">
        <f t="array" ref="AG62">IFERROR(INDEX(C60:C67, SMALL(IF(ISNUMBER(SEARCH("JV1",F60:F67)), ROW(F60:F67)-MIN(ROW(F60:F67))+1, ""), ROW() -59 )), "")</f>
        <v/>
      </c>
      <c r="AH62" s="13" t="str">
        <f t="array" ref="AH62">IFERROR(INDEX(D60:D67, SMALL(IF(ISNUMBER(SEARCH("JV1",F60:F67)), ROW(F60:F67)-MIN(ROW(F60:F67))+1, ""), ROW() -59 )), "")</f>
        <v/>
      </c>
      <c r="AI62" s="13" t="str">
        <f t="array" ref="AI62">IFERROR(INDEX(E60:E67, SMALL(IF(ISNUMBER(SEARCH("JV1",F60:F67)), ROW(F60:F67)-MIN(ROW(F60:F67))+1, ""), ROW() -59 )), "")</f>
        <v/>
      </c>
      <c r="AJ62" s="13" t="str">
        <f t="array" ref="AJ62">IFERROR(INDEX(B60:B67, SMALL(IF(ISNUMBER(SEARCH("JV2",F60:F67)), ROW(F60:F67)-MIN(ROW(F60:F67))+1, ""), ROW() -59 )), "")</f>
        <v/>
      </c>
      <c r="AK62" s="13" t="str">
        <f t="array" ref="AK62">IFERROR(INDEX(C60:C67, SMALL(IF(ISNUMBER(SEARCH("JV2",F60:F67)), ROW(F60:F67)-MIN(ROW(F60:F67))+1, ""), ROW() -59 )), "")</f>
        <v/>
      </c>
      <c r="AL62" s="13" t="str">
        <f t="array" ref="AL62">IFERROR(INDEX(D60:D67, SMALL(IF(ISNUMBER(SEARCH("JV2",F60:F67)), ROW(F60:F67)-MIN(ROW(F60:F67))+1, ""), ROW() -59 )), "")</f>
        <v/>
      </c>
      <c r="AM62" s="13" t="str">
        <f t="array" ref="AM62">IFERROR(INDEX(E60:E67, SMALL(IF(ISNUMBER(SEARCH("JV2",F60:F67)), ROW(F60:F67)-MIN(ROW(F60:F67))+1, ""), ROW() -59 )), "")</f>
        <v/>
      </c>
    </row>
    <row r="63" spans="2:39" s="13" customFormat="1" ht="15" customHeight="1" x14ac:dyDescent="0.3">
      <c r="B63" s="21" t="s">
        <v>152</v>
      </c>
      <c r="C63" s="1"/>
      <c r="D63" s="22" t="s">
        <v>508</v>
      </c>
      <c r="E63" s="1" t="s">
        <v>509</v>
      </c>
      <c r="F63" s="23" t="s">
        <v>14</v>
      </c>
      <c r="G63" s="24"/>
      <c r="H63" s="25">
        <v>3741</v>
      </c>
      <c r="I63" s="24"/>
      <c r="J63" s="25" t="b">
        <v>0</v>
      </c>
      <c r="K63" s="19"/>
      <c r="L63" s="26"/>
      <c r="M63" s="27"/>
      <c r="AB63" s="13" t="str">
        <f t="array" ref="AB63">IFERROR(INDEX(B60:B67, SMALL(IF("V"=F60:F67, ROW(F60:F67)-MIN(ROW(F60:F67))+1, ""), ROW() -59 )), "")</f>
        <v>Indiana Institute Of Technology</v>
      </c>
      <c r="AC63" s="13">
        <f t="array" ref="AC63">IFERROR(INDEX(C60:C67, SMALL(IF("V"=F60:F67, ROW(F60:F67)-MIN(ROW(F60:F67))+1, ""), ROW() -59 )), "")</f>
        <v>0</v>
      </c>
      <c r="AD63" s="13" t="str">
        <f t="array" ref="AD63">IFERROR(INDEX(D60:D67, SMALL(IF("V"=F60:F67, ROW(F60:F67)-MIN(ROW(F60:F67))+1, ""), ROW() -59 )), "")</f>
        <v>15-44994</v>
      </c>
      <c r="AE63" s="13" t="str">
        <f t="array" ref="AE63">IFERROR(INDEX(E60:E67, SMALL(IF("V"=F60:F67, ROW(F60:F67)-MIN(ROW(F60:F67))+1, ""), ROW() -59 )), "")</f>
        <v>Leah Brazier</v>
      </c>
      <c r="AF63" s="13" t="str">
        <f t="array" ref="AF63">IFERROR(INDEX(B60:B67, SMALL(IF(ISNUMBER(SEARCH("JV1",F60:F67)), ROW(F60:F67)-MIN(ROW(F60:F67))+1, ""), ROW() -59 )), "")</f>
        <v/>
      </c>
      <c r="AG63" s="13" t="str">
        <f t="array" ref="AG63">IFERROR(INDEX(C60:C67, SMALL(IF(ISNUMBER(SEARCH("JV1",F60:F67)), ROW(F60:F67)-MIN(ROW(F60:F67))+1, ""), ROW() -59 )), "")</f>
        <v/>
      </c>
      <c r="AH63" s="13" t="str">
        <f t="array" ref="AH63">IFERROR(INDEX(D60:D67, SMALL(IF(ISNUMBER(SEARCH("JV1",F60:F67)), ROW(F60:F67)-MIN(ROW(F60:F67))+1, ""), ROW() -59 )), "")</f>
        <v/>
      </c>
      <c r="AI63" s="13" t="str">
        <f t="array" ref="AI63">IFERROR(INDEX(E60:E67, SMALL(IF(ISNUMBER(SEARCH("JV1",F60:F67)), ROW(F60:F67)-MIN(ROW(F60:F67))+1, ""), ROW() -59 )), "")</f>
        <v/>
      </c>
      <c r="AJ63" s="13" t="str">
        <f t="array" ref="AJ63">IFERROR(INDEX(B60:B67, SMALL(IF(ISNUMBER(SEARCH("JV2",F60:F67)), ROW(F60:F67)-MIN(ROW(F60:F67))+1, ""), ROW() -59 )), "")</f>
        <v/>
      </c>
      <c r="AK63" s="13" t="str">
        <f t="array" ref="AK63">IFERROR(INDEX(C60:C67, SMALL(IF(ISNUMBER(SEARCH("JV2",F60:F67)), ROW(F60:F67)-MIN(ROW(F60:F67))+1, ""), ROW() -59 )), "")</f>
        <v/>
      </c>
      <c r="AL63" s="13" t="str">
        <f t="array" ref="AL63">IFERROR(INDEX(D60:D67, SMALL(IF(ISNUMBER(SEARCH("JV2",F60:F67)), ROW(F60:F67)-MIN(ROW(F60:F67))+1, ""), ROW() -59 )), "")</f>
        <v/>
      </c>
      <c r="AM63" s="13" t="str">
        <f t="array" ref="AM63">IFERROR(INDEX(E60:E67, SMALL(IF(ISNUMBER(SEARCH("JV2",F60:F67)), ROW(F60:F67)-MIN(ROW(F60:F67))+1, ""), ROW() -59 )), "")</f>
        <v/>
      </c>
    </row>
    <row r="64" spans="2:39" s="13" customFormat="1" ht="15" customHeight="1" x14ac:dyDescent="0.3">
      <c r="B64" s="21" t="s">
        <v>152</v>
      </c>
      <c r="C64" s="1"/>
      <c r="D64" s="22" t="s">
        <v>510</v>
      </c>
      <c r="E64" s="1" t="s">
        <v>511</v>
      </c>
      <c r="F64" s="23" t="s">
        <v>14</v>
      </c>
      <c r="G64" s="24"/>
      <c r="H64" s="25">
        <v>3741</v>
      </c>
      <c r="I64" s="24"/>
      <c r="J64" s="25" t="b">
        <v>0</v>
      </c>
      <c r="K64" s="19"/>
      <c r="L64" s="26"/>
      <c r="M64" s="27"/>
      <c r="AB64" s="13" t="str">
        <f t="array" ref="AB64">IFERROR(INDEX(B60:B67, SMALL(IF("V"=F60:F67, ROW(F60:F67)-MIN(ROW(F60:F67))+1, ""), ROW() -59 )), "")</f>
        <v>Indiana Institute Of Technology</v>
      </c>
      <c r="AC64" s="13">
        <f t="array" ref="AC64">IFERROR(INDEX(C60:C67, SMALL(IF("V"=F60:F67, ROW(F60:F67)-MIN(ROW(F60:F67))+1, ""), ROW() -59 )), "")</f>
        <v>0</v>
      </c>
      <c r="AD64" s="13" t="str">
        <f t="array" ref="AD64">IFERROR(INDEX(D60:D67, SMALL(IF("V"=F60:F67, ROW(F60:F67)-MIN(ROW(F60:F67))+1, ""), ROW() -59 )), "")</f>
        <v>11-352594</v>
      </c>
      <c r="AE64" s="13" t="str">
        <f t="array" ref="AE64">IFERROR(INDEX(E60:E67, SMALL(IF("V"=F60:F67, ROW(F60:F67)-MIN(ROW(F60:F67))+1, ""), ROW() -59 )), "")</f>
        <v>Meagan Kennedy</v>
      </c>
      <c r="AF64" s="13" t="str">
        <f t="array" ref="AF64">IFERROR(INDEX(B60:B67, SMALL(IF(ISNUMBER(SEARCH("JV1",F60:F67)), ROW(F60:F67)-MIN(ROW(F60:F67))+1, ""), ROW() -59 )), "")</f>
        <v/>
      </c>
      <c r="AG64" s="13" t="str">
        <f t="array" ref="AG64">IFERROR(INDEX(C60:C67, SMALL(IF(ISNUMBER(SEARCH("JV1",F60:F67)), ROW(F60:F67)-MIN(ROW(F60:F67))+1, ""), ROW() -59 )), "")</f>
        <v/>
      </c>
      <c r="AH64" s="13" t="str">
        <f t="array" ref="AH64">IFERROR(INDEX(D60:D67, SMALL(IF(ISNUMBER(SEARCH("JV1",F60:F67)), ROW(F60:F67)-MIN(ROW(F60:F67))+1, ""), ROW() -59 )), "")</f>
        <v/>
      </c>
      <c r="AI64" s="13" t="str">
        <f t="array" ref="AI64">IFERROR(INDEX(E60:E67, SMALL(IF(ISNUMBER(SEARCH("JV1",F60:F67)), ROW(F60:F67)-MIN(ROW(F60:F67))+1, ""), ROW() -59 )), "")</f>
        <v/>
      </c>
      <c r="AJ64" s="13" t="str">
        <f t="array" ref="AJ64">IFERROR(INDEX(B60:B67, SMALL(IF(ISNUMBER(SEARCH("JV2",F60:F67)), ROW(F60:F67)-MIN(ROW(F60:F67))+1, ""), ROW() -59 )), "")</f>
        <v/>
      </c>
      <c r="AK64" s="13" t="str">
        <f t="array" ref="AK64">IFERROR(INDEX(C60:C67, SMALL(IF(ISNUMBER(SEARCH("JV2",F60:F67)), ROW(F60:F67)-MIN(ROW(F60:F67))+1, ""), ROW() -59 )), "")</f>
        <v/>
      </c>
      <c r="AL64" s="13" t="str">
        <f t="array" ref="AL64">IFERROR(INDEX(D60:D67, SMALL(IF(ISNUMBER(SEARCH("JV2",F60:F67)), ROW(F60:F67)-MIN(ROW(F60:F67))+1, ""), ROW() -59 )), "")</f>
        <v/>
      </c>
      <c r="AM64" s="13" t="str">
        <f t="array" ref="AM64">IFERROR(INDEX(E60:E67, SMALL(IF(ISNUMBER(SEARCH("JV2",F60:F67)), ROW(F60:F67)-MIN(ROW(F60:F67))+1, ""), ROW() -59 )), "")</f>
        <v/>
      </c>
    </row>
    <row r="65" spans="2:39" s="13" customFormat="1" ht="15" customHeight="1" x14ac:dyDescent="0.3">
      <c r="B65" s="21" t="s">
        <v>152</v>
      </c>
      <c r="C65" s="1"/>
      <c r="D65" s="22" t="s">
        <v>512</v>
      </c>
      <c r="E65" s="1" t="s">
        <v>513</v>
      </c>
      <c r="F65" s="23" t="s">
        <v>14</v>
      </c>
      <c r="G65" s="24"/>
      <c r="H65" s="25">
        <v>3741</v>
      </c>
      <c r="I65" s="24"/>
      <c r="J65" s="25" t="b">
        <v>0</v>
      </c>
      <c r="K65" s="19"/>
      <c r="L65" s="26"/>
      <c r="M65" s="27"/>
      <c r="AB65" s="13" t="str">
        <f t="array" ref="AB65">IFERROR(INDEX(B60:B67, SMALL(IF("V"=F60:F67, ROW(F60:F67)-MIN(ROW(F60:F67))+1, ""), ROW() -59 )), "")</f>
        <v>Indiana Institute Of Technology</v>
      </c>
      <c r="AC65" s="13">
        <f t="array" ref="AC65">IFERROR(INDEX(C60:C67, SMALL(IF("V"=F60:F67, ROW(F60:F67)-MIN(ROW(F60:F67))+1, ""), ROW() -59 )), "")</f>
        <v>0</v>
      </c>
      <c r="AD65" s="13" t="str">
        <f t="array" ref="AD65">IFERROR(INDEX(D60:D67, SMALL(IF("V"=F60:F67, ROW(F60:F67)-MIN(ROW(F60:F67))+1, ""), ROW() -59 )), "")</f>
        <v>11-337626</v>
      </c>
      <c r="AE65" s="13" t="str">
        <f t="array" ref="AE65">IFERROR(INDEX(E60:E67, SMALL(IF("V"=F60:F67, ROW(F60:F67)-MIN(ROW(F60:F67))+1, ""), ROW() -59 )), "")</f>
        <v>Morgan Nunn</v>
      </c>
      <c r="AF65" s="13" t="str">
        <f t="array" ref="AF65">IFERROR(INDEX(B60:B67, SMALL(IF(ISNUMBER(SEARCH("JV1",F60:F67)), ROW(F60:F67)-MIN(ROW(F60:F67))+1, ""), ROW() -59 )), "")</f>
        <v/>
      </c>
      <c r="AG65" s="13" t="str">
        <f t="array" ref="AG65">IFERROR(INDEX(C60:C67, SMALL(IF(ISNUMBER(SEARCH("JV1",F60:F67)), ROW(F60:F67)-MIN(ROW(F60:F67))+1, ""), ROW() -59 )), "")</f>
        <v/>
      </c>
      <c r="AH65" s="13" t="str">
        <f t="array" ref="AH65">IFERROR(INDEX(D60:D67, SMALL(IF(ISNUMBER(SEARCH("JV1",F60:F67)), ROW(F60:F67)-MIN(ROW(F60:F67))+1, ""), ROW() -59 )), "")</f>
        <v/>
      </c>
      <c r="AI65" s="13" t="str">
        <f t="array" ref="AI65">IFERROR(INDEX(E60:E67, SMALL(IF(ISNUMBER(SEARCH("JV1",F60:F67)), ROW(F60:F67)-MIN(ROW(F60:F67))+1, ""), ROW() -59 )), "")</f>
        <v/>
      </c>
      <c r="AJ65" s="13" t="str">
        <f t="array" ref="AJ65">IFERROR(INDEX(B60:B67, SMALL(IF(ISNUMBER(SEARCH("JV2",F60:F67)), ROW(F60:F67)-MIN(ROW(F60:F67))+1, ""), ROW() -59 )), "")</f>
        <v/>
      </c>
      <c r="AK65" s="13" t="str">
        <f t="array" ref="AK65">IFERROR(INDEX(C60:C67, SMALL(IF(ISNUMBER(SEARCH("JV2",F60:F67)), ROW(F60:F67)-MIN(ROW(F60:F67))+1, ""), ROW() -59 )), "")</f>
        <v/>
      </c>
      <c r="AL65" s="13" t="str">
        <f t="array" ref="AL65">IFERROR(INDEX(D60:D67, SMALL(IF(ISNUMBER(SEARCH("JV2",F60:F67)), ROW(F60:F67)-MIN(ROW(F60:F67))+1, ""), ROW() -59 )), "")</f>
        <v/>
      </c>
      <c r="AM65" s="13" t="str">
        <f t="array" ref="AM65">IFERROR(INDEX(E60:E67, SMALL(IF(ISNUMBER(SEARCH("JV2",F60:F67)), ROW(F60:F67)-MIN(ROW(F60:F67))+1, ""), ROW() -59 )), "")</f>
        <v/>
      </c>
    </row>
    <row r="66" spans="2:39" s="13" customFormat="1" ht="15" customHeight="1" x14ac:dyDescent="0.3">
      <c r="B66" s="21" t="s">
        <v>152</v>
      </c>
      <c r="C66" s="1"/>
      <c r="D66" s="22" t="s">
        <v>514</v>
      </c>
      <c r="E66" s="1" t="s">
        <v>515</v>
      </c>
      <c r="F66" s="23" t="s">
        <v>14</v>
      </c>
      <c r="G66" s="24"/>
      <c r="H66" s="25">
        <v>3741</v>
      </c>
      <c r="I66" s="24"/>
      <c r="J66" s="25" t="b">
        <v>0</v>
      </c>
      <c r="K66" s="19"/>
      <c r="L66" s="26"/>
      <c r="M66" s="27"/>
      <c r="AB66" s="13" t="str">
        <f t="array" ref="AB66">IFERROR(INDEX(B60:B67, SMALL(IF("V"=F60:F67, ROW(F60:F67)-MIN(ROW(F60:F67))+1, ""), ROW() -59 )), "")</f>
        <v>Indiana Institute Of Technology</v>
      </c>
      <c r="AC66" s="13">
        <f t="array" ref="AC66">IFERROR(INDEX(C60:C67, SMALL(IF("V"=F60:F67, ROW(F60:F67)-MIN(ROW(F60:F67))+1, ""), ROW() -59 )), "")</f>
        <v>0</v>
      </c>
      <c r="AD66" s="13" t="str">
        <f t="array" ref="AD66">IFERROR(INDEX(D60:D67, SMALL(IF("V"=F60:F67, ROW(F60:F67)-MIN(ROW(F60:F67))+1, ""), ROW() -59 )), "")</f>
        <v>18-57048</v>
      </c>
      <c r="AE66" s="13" t="str">
        <f t="array" ref="AE66">IFERROR(INDEX(E60:E67, SMALL(IF("V"=F60:F67, ROW(F60:F67)-MIN(ROW(F60:F67))+1, ""), ROW() -59 )), "")</f>
        <v>Natalie Schildhouse</v>
      </c>
      <c r="AF66" s="13" t="str">
        <f t="array" ref="AF66">IFERROR(INDEX(B60:B67, SMALL(IF(ISNUMBER(SEARCH("JV1",F60:F67)), ROW(F60:F67)-MIN(ROW(F60:F67))+1, ""), ROW() -59 )), "")</f>
        <v/>
      </c>
      <c r="AG66" s="13" t="str">
        <f t="array" ref="AG66">IFERROR(INDEX(C60:C67, SMALL(IF(ISNUMBER(SEARCH("JV1",F60:F67)), ROW(F60:F67)-MIN(ROW(F60:F67))+1, ""), ROW() -59 )), "")</f>
        <v/>
      </c>
      <c r="AH66" s="13" t="str">
        <f t="array" ref="AH66">IFERROR(INDEX(D60:D67, SMALL(IF(ISNUMBER(SEARCH("JV1",F60:F67)), ROW(F60:F67)-MIN(ROW(F60:F67))+1, ""), ROW() -59 )), "")</f>
        <v/>
      </c>
      <c r="AI66" s="13" t="str">
        <f t="array" ref="AI66">IFERROR(INDEX(E60:E67, SMALL(IF(ISNUMBER(SEARCH("JV1",F60:F67)), ROW(F60:F67)-MIN(ROW(F60:F67))+1, ""), ROW() -59 )), "")</f>
        <v/>
      </c>
      <c r="AJ66" s="13" t="str">
        <f t="array" ref="AJ66">IFERROR(INDEX(B60:B67, SMALL(IF(ISNUMBER(SEARCH("JV2",F60:F67)), ROW(F60:F67)-MIN(ROW(F60:F67))+1, ""), ROW() -59 )), "")</f>
        <v/>
      </c>
      <c r="AK66" s="13" t="str">
        <f t="array" ref="AK66">IFERROR(INDEX(C60:C67, SMALL(IF(ISNUMBER(SEARCH("JV2",F60:F67)), ROW(F60:F67)-MIN(ROW(F60:F67))+1, ""), ROW() -59 )), "")</f>
        <v/>
      </c>
      <c r="AL66" s="13" t="str">
        <f t="array" ref="AL66">IFERROR(INDEX(D60:D67, SMALL(IF(ISNUMBER(SEARCH("JV2",F60:F67)), ROW(F60:F67)-MIN(ROW(F60:F67))+1, ""), ROW() -59 )), "")</f>
        <v/>
      </c>
      <c r="AM66" s="13" t="str">
        <f t="array" ref="AM66">IFERROR(INDEX(E60:E67, SMALL(IF(ISNUMBER(SEARCH("JV2",F60:F67)), ROW(F60:F67)-MIN(ROW(F60:F67))+1, ""), ROW() -59 )), "")</f>
        <v/>
      </c>
    </row>
    <row r="67" spans="2:39" s="13" customFormat="1" ht="15" customHeight="1" x14ac:dyDescent="0.3">
      <c r="B67" s="21" t="s">
        <v>152</v>
      </c>
      <c r="C67" s="1"/>
      <c r="D67" s="22" t="s">
        <v>516</v>
      </c>
      <c r="E67" s="1" t="s">
        <v>517</v>
      </c>
      <c r="F67" s="23" t="s">
        <v>14</v>
      </c>
      <c r="G67" s="24"/>
      <c r="H67" s="25">
        <v>3741</v>
      </c>
      <c r="I67" s="24"/>
      <c r="J67" s="25" t="b">
        <v>0</v>
      </c>
      <c r="K67" s="19"/>
      <c r="L67" s="26"/>
      <c r="M67" s="27"/>
      <c r="AB67" s="13" t="str">
        <f t="array" ref="AB67">IFERROR(INDEX(B60:B67, SMALL(IF("V"=F60:F67, ROW(F60:F67)-MIN(ROW(F60:F67))+1, ""), ROW() -59 )), "")</f>
        <v>Indiana Institute Of Technology</v>
      </c>
      <c r="AC67" s="13">
        <f t="array" ref="AC67">IFERROR(INDEX(C60:C67, SMALL(IF("V"=F60:F67, ROW(F60:F67)-MIN(ROW(F60:F67))+1, ""), ROW() -59 )), "")</f>
        <v>0</v>
      </c>
      <c r="AD67" s="13" t="str">
        <f t="array" ref="AD67">IFERROR(INDEX(D60:D67, SMALL(IF("V"=F60:F67, ROW(F60:F67)-MIN(ROW(F60:F67))+1, ""), ROW() -59 )), "")</f>
        <v>11-689811</v>
      </c>
      <c r="AE67" s="13" t="str">
        <f t="array" ref="AE67">IFERROR(INDEX(E60:E67, SMALL(IF("V"=F60:F67, ROW(F60:F67)-MIN(ROW(F60:F67))+1, ""), ROW() -59 )), "")</f>
        <v>Ryleigh Hanicq</v>
      </c>
      <c r="AF67" s="13" t="str">
        <f t="array" ref="AF67">IFERROR(INDEX(B60:B67, SMALL(IF(ISNUMBER(SEARCH("JV1",F60:F67)), ROW(F60:F67)-MIN(ROW(F60:F67))+1, ""), ROW() -59 )), "")</f>
        <v/>
      </c>
      <c r="AG67" s="13" t="str">
        <f t="array" ref="AG67">IFERROR(INDEX(C60:C67, SMALL(IF(ISNUMBER(SEARCH("JV1",F60:F67)), ROW(F60:F67)-MIN(ROW(F60:F67))+1, ""), ROW() -59 )), "")</f>
        <v/>
      </c>
      <c r="AH67" s="13" t="str">
        <f t="array" ref="AH67">IFERROR(INDEX(D60:D67, SMALL(IF(ISNUMBER(SEARCH("JV1",F60:F67)), ROW(F60:F67)-MIN(ROW(F60:F67))+1, ""), ROW() -59 )), "")</f>
        <v/>
      </c>
      <c r="AI67" s="13" t="str">
        <f t="array" ref="AI67">IFERROR(INDEX(E60:E67, SMALL(IF(ISNUMBER(SEARCH("JV1",F60:F67)), ROW(F60:F67)-MIN(ROW(F60:F67))+1, ""), ROW() -59 )), "")</f>
        <v/>
      </c>
      <c r="AJ67" s="13" t="str">
        <f t="array" ref="AJ67">IFERROR(INDEX(B60:B67, SMALL(IF(ISNUMBER(SEARCH("JV2",F60:F67)), ROW(F60:F67)-MIN(ROW(F60:F67))+1, ""), ROW() -59 )), "")</f>
        <v/>
      </c>
      <c r="AK67" s="13" t="str">
        <f t="array" ref="AK67">IFERROR(INDEX(C60:C67, SMALL(IF(ISNUMBER(SEARCH("JV2",F60:F67)), ROW(F60:F67)-MIN(ROW(F60:F67))+1, ""), ROW() -59 )), "")</f>
        <v/>
      </c>
      <c r="AL67" s="13" t="str">
        <f t="array" ref="AL67">IFERROR(INDEX(D60:D67, SMALL(IF(ISNUMBER(SEARCH("JV2",F60:F67)), ROW(F60:F67)-MIN(ROW(F60:F67))+1, ""), ROW() -59 )), "")</f>
        <v/>
      </c>
      <c r="AM67" s="13" t="str">
        <f t="array" ref="AM67">IFERROR(INDEX(E60:E67, SMALL(IF(ISNUMBER(SEARCH("JV2",F60:F67)), ROW(F60:F67)-MIN(ROW(F60:F67))+1, ""), ROW() -59 )), "")</f>
        <v/>
      </c>
    </row>
    <row r="68" spans="2:39" s="13" customFormat="1" ht="15" customHeight="1" x14ac:dyDescent="0.3">
      <c r="B68" s="21" t="s">
        <v>201</v>
      </c>
      <c r="C68" s="1"/>
      <c r="D68" s="22" t="s">
        <v>518</v>
      </c>
      <c r="E68" s="1" t="s">
        <v>519</v>
      </c>
      <c r="F68" s="23" t="s">
        <v>17</v>
      </c>
      <c r="G68" s="24"/>
      <c r="H68" s="25">
        <v>3780</v>
      </c>
      <c r="I68" s="24"/>
      <c r="J68" s="25" t="b">
        <v>0</v>
      </c>
      <c r="K68" s="19"/>
      <c r="L68" s="26"/>
      <c r="M68" s="27"/>
      <c r="AB68" s="13" t="str">
        <f t="array" ref="AB68">IFERROR(INDEX(B68:B80, SMALL(IF("V"=F68:F80, ROW(F68:F80)-MIN(ROW(F68:F80))+1, ""), ROW() -67 )), "")</f>
        <v>Lawrence Technological University</v>
      </c>
      <c r="AC68" s="13">
        <f t="array" ref="AC68">IFERROR(INDEX(C68:C80, SMALL(IF("V"=F68:F80, ROW(F68:F80)-MIN(ROW(F68:F80))+1, ""), ROW() -67 )), "")</f>
        <v>0</v>
      </c>
      <c r="AD68" s="13" t="str">
        <f t="array" ref="AD68">IFERROR(INDEX(D68:D80, SMALL(IF("V"=F68:F80, ROW(F68:F80)-MIN(ROW(F68:F80))+1, ""), ROW() -67 )), "")</f>
        <v>11-738600</v>
      </c>
      <c r="AE68" s="13" t="str">
        <f t="array" ref="AE68">IFERROR(INDEX(E68:E80, SMALL(IF("V"=F68:F80, ROW(F68:F80)-MIN(ROW(F68:F80))+1, ""), ROW() -67 )), "")</f>
        <v>Amelia (Mia) Adams</v>
      </c>
      <c r="AF68" s="13" t="str">
        <f t="array" ref="AF68">IFERROR(INDEX(B68:B80, SMALL(IF(ISNUMBER(SEARCH("JV1",F68:F80)), ROW(F68:F80)-MIN(ROW(F68:F80))+1, ""), ROW() -67 )), "")</f>
        <v>Lawrence Technological University</v>
      </c>
      <c r="AG68" s="13">
        <f t="array" ref="AG68">IFERROR(INDEX(C68:C80, SMALL(IF(ISNUMBER(SEARCH("JV1",F68:F80)), ROW(F68:F80)-MIN(ROW(F68:F80))+1, ""), ROW() -67 )), "")</f>
        <v>0</v>
      </c>
      <c r="AH68" s="13" t="str">
        <f t="array" ref="AH68">IFERROR(INDEX(D68:D80, SMALL(IF(ISNUMBER(SEARCH("JV1",F68:F80)), ROW(F68:F80)-MIN(ROW(F68:F80))+1, ""), ROW() -67 )), "")</f>
        <v>8995-6635</v>
      </c>
      <c r="AI68" s="13" t="str">
        <f t="array" ref="AI68">IFERROR(INDEX(E68:E80, SMALL(IF(ISNUMBER(SEARCH("JV1",F68:F80)), ROW(F68:F80)-MIN(ROW(F68:F80))+1, ""), ROW() -67 )), "")</f>
        <v>Allison Clark</v>
      </c>
      <c r="AJ68" s="13" t="str">
        <f t="array" ref="AJ68">IFERROR(INDEX(B68:B80, SMALL(IF(ISNUMBER(SEARCH("JV2",F68:F80)), ROW(F68:F80)-MIN(ROW(F68:F80))+1, ""), ROW() -67 )), "")</f>
        <v/>
      </c>
      <c r="AK68" s="13" t="str">
        <f t="array" ref="AK68">IFERROR(INDEX(C68:C80, SMALL(IF(ISNUMBER(SEARCH("JV2",F68:F80)), ROW(F68:F80)-MIN(ROW(F68:F80))+1, ""), ROW() -67 )), "")</f>
        <v/>
      </c>
      <c r="AL68" s="13" t="str">
        <f t="array" ref="AL68">IFERROR(INDEX(D68:D80, SMALL(IF(ISNUMBER(SEARCH("JV2",F68:F80)), ROW(F68:F80)-MIN(ROW(F68:F80))+1, ""), ROW() -67 )), "")</f>
        <v/>
      </c>
      <c r="AM68" s="13" t="str">
        <f t="array" ref="AM68">IFERROR(INDEX(E68:E80, SMALL(IF(ISNUMBER(SEARCH("JV2",F68:F80)), ROW(F68:F80)-MIN(ROW(F68:F80))+1, ""), ROW() -67 )), "")</f>
        <v/>
      </c>
    </row>
    <row r="69" spans="2:39" s="13" customFormat="1" ht="15" customHeight="1" x14ac:dyDescent="0.3">
      <c r="B69" s="21" t="s">
        <v>201</v>
      </c>
      <c r="C69" s="1"/>
      <c r="D69" s="22" t="s">
        <v>520</v>
      </c>
      <c r="E69" s="1" t="s">
        <v>521</v>
      </c>
      <c r="F69" s="23" t="s">
        <v>14</v>
      </c>
      <c r="G69" s="24"/>
      <c r="H69" s="25">
        <v>3780</v>
      </c>
      <c r="I69" s="24"/>
      <c r="J69" s="25" t="b">
        <v>0</v>
      </c>
      <c r="K69" s="19"/>
      <c r="L69" s="26"/>
      <c r="M69" s="27"/>
      <c r="AB69" s="13" t="str">
        <f t="array" ref="AB69">IFERROR(INDEX(B68:B80, SMALL(IF("V"=F68:F80, ROW(F68:F80)-MIN(ROW(F68:F80))+1, ""), ROW() -67 )), "")</f>
        <v>Lawrence Technological University</v>
      </c>
      <c r="AC69" s="13">
        <f t="array" ref="AC69">IFERROR(INDEX(C68:C80, SMALL(IF("V"=F68:F80, ROW(F68:F80)-MIN(ROW(F68:F80))+1, ""), ROW() -67 )), "")</f>
        <v>0</v>
      </c>
      <c r="AD69" s="13" t="str">
        <f t="array" ref="AD69">IFERROR(INDEX(D68:D80, SMALL(IF("V"=F68:F80, ROW(F68:F80)-MIN(ROW(F68:F80))+1, ""), ROW() -67 )), "")</f>
        <v>19-76428</v>
      </c>
      <c r="AE69" s="13" t="str">
        <f t="array" ref="AE69">IFERROR(INDEX(E68:E80, SMALL(IF("V"=F68:F80, ROW(F68:F80)-MIN(ROW(F68:F80))+1, ""), ROW() -67 )), "")</f>
        <v>Brooke Kochel</v>
      </c>
      <c r="AF69" s="13" t="str">
        <f t="array" ref="AF69">IFERROR(INDEX(B68:B80, SMALL(IF(ISNUMBER(SEARCH("JV1",F68:F80)), ROW(F68:F80)-MIN(ROW(F68:F80))+1, ""), ROW() -67 )), "")</f>
        <v>Lawrence Technological University</v>
      </c>
      <c r="AG69" s="13">
        <f t="array" ref="AG69">IFERROR(INDEX(C68:C80, SMALL(IF(ISNUMBER(SEARCH("JV1",F68:F80)), ROW(F68:F80)-MIN(ROW(F68:F80))+1, ""), ROW() -67 )), "")</f>
        <v>0</v>
      </c>
      <c r="AH69" s="13" t="str">
        <f t="array" ref="AH69">IFERROR(INDEX(D68:D80, SMALL(IF(ISNUMBER(SEARCH("JV1",F68:F80)), ROW(F68:F80)-MIN(ROW(F68:F80))+1, ""), ROW() -67 )), "")</f>
        <v>7914-15947</v>
      </c>
      <c r="AI69" s="13" t="str">
        <f t="array" ref="AI69">IFERROR(INDEX(E68:E80, SMALL(IF(ISNUMBER(SEARCH("JV1",F68:F80)), ROW(F68:F80)-MIN(ROW(F68:F80))+1, ""), ROW() -67 )), "")</f>
        <v>Brooke Vanous</v>
      </c>
      <c r="AJ69" s="13" t="str">
        <f t="array" ref="AJ69">IFERROR(INDEX(B68:B80, SMALL(IF(ISNUMBER(SEARCH("JV2",F68:F80)), ROW(F68:F80)-MIN(ROW(F68:F80))+1, ""), ROW() -67 )), "")</f>
        <v/>
      </c>
      <c r="AK69" s="13" t="str">
        <f t="array" ref="AK69">IFERROR(INDEX(C68:C80, SMALL(IF(ISNUMBER(SEARCH("JV2",F68:F80)), ROW(F68:F80)-MIN(ROW(F68:F80))+1, ""), ROW() -67 )), "")</f>
        <v/>
      </c>
      <c r="AL69" s="13" t="str">
        <f t="array" ref="AL69">IFERROR(INDEX(D68:D80, SMALL(IF(ISNUMBER(SEARCH("JV2",F68:F80)), ROW(F68:F80)-MIN(ROW(F68:F80))+1, ""), ROW() -67 )), "")</f>
        <v/>
      </c>
      <c r="AM69" s="13" t="str">
        <f t="array" ref="AM69">IFERROR(INDEX(E68:E80, SMALL(IF(ISNUMBER(SEARCH("JV2",F68:F80)), ROW(F68:F80)-MIN(ROW(F68:F80))+1, ""), ROW() -67 )), "")</f>
        <v/>
      </c>
    </row>
    <row r="70" spans="2:39" s="13" customFormat="1" ht="15" customHeight="1" x14ac:dyDescent="0.3">
      <c r="B70" s="21" t="s">
        <v>201</v>
      </c>
      <c r="C70" s="1"/>
      <c r="D70" s="22" t="s">
        <v>522</v>
      </c>
      <c r="E70" s="1" t="s">
        <v>523</v>
      </c>
      <c r="F70" s="23" t="s">
        <v>30</v>
      </c>
      <c r="G70" s="24"/>
      <c r="H70" s="25">
        <v>3780</v>
      </c>
      <c r="I70" s="24"/>
      <c r="J70" s="25" t="b">
        <v>0</v>
      </c>
      <c r="K70" s="19"/>
      <c r="L70" s="26"/>
      <c r="M70" s="27"/>
      <c r="AB70" s="13" t="str">
        <f t="array" ref="AB70">IFERROR(INDEX(B68:B80, SMALL(IF("V"=F68:F80, ROW(F68:F80)-MIN(ROW(F68:F80))+1, ""), ROW() -67 )), "")</f>
        <v>Lawrence Technological University</v>
      </c>
      <c r="AC70" s="13">
        <f t="array" ref="AC70">IFERROR(INDEX(C68:C80, SMALL(IF("V"=F68:F80, ROW(F68:F80)-MIN(ROW(F68:F80))+1, ""), ROW() -67 )), "")</f>
        <v>0</v>
      </c>
      <c r="AD70" s="13" t="str">
        <f t="array" ref="AD70">IFERROR(INDEX(D68:D80, SMALL(IF("V"=F68:F80, ROW(F68:F80)-MIN(ROW(F68:F80))+1, ""), ROW() -67 )), "")</f>
        <v>11-513962</v>
      </c>
      <c r="AE70" s="13" t="str">
        <f t="array" ref="AE70">IFERROR(INDEX(E68:E80, SMALL(IF("V"=F68:F80, ROW(F68:F80)-MIN(ROW(F68:F80))+1, ""), ROW() -67 )), "")</f>
        <v>Carly Dlugos</v>
      </c>
      <c r="AF70" s="13" t="str">
        <f t="array" ref="AF70">IFERROR(INDEX(B68:B80, SMALL(IF(ISNUMBER(SEARCH("JV1",F68:F80)), ROW(F68:F80)-MIN(ROW(F68:F80))+1, ""), ROW() -67 )), "")</f>
        <v>Lawrence Technological University</v>
      </c>
      <c r="AG70" s="13">
        <f t="array" ref="AG70">IFERROR(INDEX(C68:C80, SMALL(IF(ISNUMBER(SEARCH("JV1",F68:F80)), ROW(F68:F80)-MIN(ROW(F68:F80))+1, ""), ROW() -67 )), "")</f>
        <v>0</v>
      </c>
      <c r="AH70" s="13" t="str">
        <f t="array" ref="AH70">IFERROR(INDEX(D68:D80, SMALL(IF(ISNUMBER(SEARCH("JV1",F68:F80)), ROW(F68:F80)-MIN(ROW(F68:F80))+1, ""), ROW() -67 )), "")</f>
        <v>20-25872</v>
      </c>
      <c r="AI70" s="13" t="str">
        <f t="array" ref="AI70">IFERROR(INDEX(E68:E80, SMALL(IF(ISNUMBER(SEARCH("JV1",F68:F80)), ROW(F68:F80)-MIN(ROW(F68:F80))+1, ""), ROW() -67 )), "")</f>
        <v>Grace Spondike</v>
      </c>
      <c r="AJ70" s="13" t="str">
        <f t="array" ref="AJ70">IFERROR(INDEX(B68:B80, SMALL(IF(ISNUMBER(SEARCH("JV2",F68:F80)), ROW(F68:F80)-MIN(ROW(F68:F80))+1, ""), ROW() -67 )), "")</f>
        <v/>
      </c>
      <c r="AK70" s="13" t="str">
        <f t="array" ref="AK70">IFERROR(INDEX(C68:C80, SMALL(IF(ISNUMBER(SEARCH("JV2",F68:F80)), ROW(F68:F80)-MIN(ROW(F68:F80))+1, ""), ROW() -67 )), "")</f>
        <v/>
      </c>
      <c r="AL70" s="13" t="str">
        <f t="array" ref="AL70">IFERROR(INDEX(D68:D80, SMALL(IF(ISNUMBER(SEARCH("JV2",F68:F80)), ROW(F68:F80)-MIN(ROW(F68:F80))+1, ""), ROW() -67 )), "")</f>
        <v/>
      </c>
      <c r="AM70" s="13" t="str">
        <f t="array" ref="AM70">IFERROR(INDEX(E68:E80, SMALL(IF(ISNUMBER(SEARCH("JV2",F68:F80)), ROW(F68:F80)-MIN(ROW(F68:F80))+1, ""), ROW() -67 )), "")</f>
        <v/>
      </c>
    </row>
    <row r="71" spans="2:39" s="13" customFormat="1" ht="15" customHeight="1" x14ac:dyDescent="0.3">
      <c r="B71" s="21" t="s">
        <v>201</v>
      </c>
      <c r="C71" s="1"/>
      <c r="D71" s="22" t="s">
        <v>524</v>
      </c>
      <c r="E71" s="1" t="s">
        <v>525</v>
      </c>
      <c r="F71" s="23" t="s">
        <v>14</v>
      </c>
      <c r="G71" s="24"/>
      <c r="H71" s="25">
        <v>3780</v>
      </c>
      <c r="I71" s="24"/>
      <c r="J71" s="25" t="b">
        <v>0</v>
      </c>
      <c r="K71" s="19"/>
      <c r="L71" s="26"/>
      <c r="M71" s="27"/>
      <c r="AB71" s="13" t="str">
        <f t="array" ref="AB71">IFERROR(INDEX(B68:B80, SMALL(IF("V"=F68:F80, ROW(F68:F80)-MIN(ROW(F68:F80))+1, ""), ROW() -67 )), "")</f>
        <v>Lawrence Technological University</v>
      </c>
      <c r="AC71" s="13">
        <f t="array" ref="AC71">IFERROR(INDEX(C68:C80, SMALL(IF("V"=F68:F80, ROW(F68:F80)-MIN(ROW(F68:F80))+1, ""), ROW() -67 )), "")</f>
        <v>0</v>
      </c>
      <c r="AD71" s="13" t="str">
        <f t="array" ref="AD71">IFERROR(INDEX(D68:D80, SMALL(IF("V"=F68:F80, ROW(F68:F80)-MIN(ROW(F68:F80))+1, ""), ROW() -67 )), "")</f>
        <v>17-98244</v>
      </c>
      <c r="AE71" s="13" t="str">
        <f t="array" ref="AE71">IFERROR(INDEX(E68:E80, SMALL(IF("V"=F68:F80, ROW(F68:F80)-MIN(ROW(F68:F80))+1, ""), ROW() -67 )), "")</f>
        <v>Caroline Holowenko</v>
      </c>
      <c r="AF71" s="13" t="str">
        <f t="array" ref="AF71">IFERROR(INDEX(B68:B80, SMALL(IF(ISNUMBER(SEARCH("JV1",F68:F80)), ROW(F68:F80)-MIN(ROW(F68:F80))+1, ""), ROW() -67 )), "")</f>
        <v>Lawrence Technological University</v>
      </c>
      <c r="AG71" s="13">
        <f t="array" ref="AG71">IFERROR(INDEX(C68:C80, SMALL(IF(ISNUMBER(SEARCH("JV1",F68:F80)), ROW(F68:F80)-MIN(ROW(F68:F80))+1, ""), ROW() -67 )), "")</f>
        <v>0</v>
      </c>
      <c r="AH71" s="13" t="str">
        <f t="array" ref="AH71">IFERROR(INDEX(D68:D80, SMALL(IF(ISNUMBER(SEARCH("JV1",F68:F80)), ROW(F68:F80)-MIN(ROW(F68:F80))+1, ""), ROW() -67 )), "")</f>
        <v>11-555549</v>
      </c>
      <c r="AI71" s="13" t="str">
        <f t="array" ref="AI71">IFERROR(INDEX(E68:E80, SMALL(IF(ISNUMBER(SEARCH("JV1",F68:F80)), ROW(F68:F80)-MIN(ROW(F68:F80))+1, ""), ROW() -67 )), "")</f>
        <v>Grace Tefend</v>
      </c>
      <c r="AJ71" s="13" t="str">
        <f t="array" ref="AJ71">IFERROR(INDEX(B68:B80, SMALL(IF(ISNUMBER(SEARCH("JV2",F68:F80)), ROW(F68:F80)-MIN(ROW(F68:F80))+1, ""), ROW() -67 )), "")</f>
        <v/>
      </c>
      <c r="AK71" s="13" t="str">
        <f t="array" ref="AK71">IFERROR(INDEX(C68:C80, SMALL(IF(ISNUMBER(SEARCH("JV2",F68:F80)), ROW(F68:F80)-MIN(ROW(F68:F80))+1, ""), ROW() -67 )), "")</f>
        <v/>
      </c>
      <c r="AL71" s="13" t="str">
        <f t="array" ref="AL71">IFERROR(INDEX(D68:D80, SMALL(IF(ISNUMBER(SEARCH("JV2",F68:F80)), ROW(F68:F80)-MIN(ROW(F68:F80))+1, ""), ROW() -67 )), "")</f>
        <v/>
      </c>
      <c r="AM71" s="13" t="str">
        <f t="array" ref="AM71">IFERROR(INDEX(E68:E80, SMALL(IF(ISNUMBER(SEARCH("JV2",F68:F80)), ROW(F68:F80)-MIN(ROW(F68:F80))+1, ""), ROW() -67 )), "")</f>
        <v/>
      </c>
    </row>
    <row r="72" spans="2:39" s="13" customFormat="1" ht="15" customHeight="1" x14ac:dyDescent="0.3">
      <c r="B72" s="21" t="s">
        <v>201</v>
      </c>
      <c r="C72" s="1"/>
      <c r="D72" s="22" t="s">
        <v>526</v>
      </c>
      <c r="E72" s="1" t="s">
        <v>527</v>
      </c>
      <c r="F72" s="23" t="s">
        <v>17</v>
      </c>
      <c r="G72" s="24"/>
      <c r="H72" s="25">
        <v>3780</v>
      </c>
      <c r="I72" s="24"/>
      <c r="J72" s="25" t="b">
        <v>0</v>
      </c>
      <c r="K72" s="19"/>
      <c r="L72" s="26"/>
      <c r="M72" s="27"/>
      <c r="AB72" s="13" t="str">
        <f t="array" ref="AB72">IFERROR(INDEX(B68:B80, SMALL(IF("V"=F68:F80, ROW(F68:F80)-MIN(ROW(F68:F80))+1, ""), ROW() -67 )), "")</f>
        <v>Lawrence Technological University</v>
      </c>
      <c r="AC72" s="13">
        <f t="array" ref="AC72">IFERROR(INDEX(C68:C80, SMALL(IF("V"=F68:F80, ROW(F68:F80)-MIN(ROW(F68:F80))+1, ""), ROW() -67 )), "")</f>
        <v>0</v>
      </c>
      <c r="AD72" s="13" t="str">
        <f t="array" ref="AD72">IFERROR(INDEX(D68:D80, SMALL(IF("V"=F68:F80, ROW(F68:F80)-MIN(ROW(F68:F80))+1, ""), ROW() -67 )), "")</f>
        <v>11-349673</v>
      </c>
      <c r="AE72" s="13" t="str">
        <f t="array" ref="AE72">IFERROR(INDEX(E68:E80, SMALL(IF("V"=F68:F80, ROW(F68:F80)-MIN(ROW(F68:F80))+1, ""), ROW() -67 )), "")</f>
        <v>Leah Williams</v>
      </c>
      <c r="AF72" s="13" t="str">
        <f t="array" ref="AF72">IFERROR(INDEX(B68:B80, SMALL(IF(ISNUMBER(SEARCH("JV1",F68:F80)), ROW(F68:F80)-MIN(ROW(F68:F80))+1, ""), ROW() -67 )), "")</f>
        <v>Lawrence Technological University</v>
      </c>
      <c r="AG72" s="13">
        <f t="array" ref="AG72">IFERROR(INDEX(C68:C80, SMALL(IF(ISNUMBER(SEARCH("JV1",F68:F80)), ROW(F68:F80)-MIN(ROW(F68:F80))+1, ""), ROW() -67 )), "")</f>
        <v>0</v>
      </c>
      <c r="AH72" s="13" t="str">
        <f t="array" ref="AH72">IFERROR(INDEX(D68:D80, SMALL(IF(ISNUMBER(SEARCH("JV1",F68:F80)), ROW(F68:F80)-MIN(ROW(F68:F80))+1, ""), ROW() -67 )), "")</f>
        <v>17-42919</v>
      </c>
      <c r="AI72" s="13" t="str">
        <f t="array" ref="AI72">IFERROR(INDEX(E68:E80, SMALL(IF(ISNUMBER(SEARCH("JV1",F68:F80)), ROW(F68:F80)-MIN(ROW(F68:F80))+1, ""), ROW() -67 )), "")</f>
        <v>Kayla Zygmontowicz</v>
      </c>
      <c r="AJ72" s="13" t="str">
        <f t="array" ref="AJ72">IFERROR(INDEX(B68:B80, SMALL(IF(ISNUMBER(SEARCH("JV2",F68:F80)), ROW(F68:F80)-MIN(ROW(F68:F80))+1, ""), ROW() -67 )), "")</f>
        <v/>
      </c>
      <c r="AK72" s="13" t="str">
        <f t="array" ref="AK72">IFERROR(INDEX(C68:C80, SMALL(IF(ISNUMBER(SEARCH("JV2",F68:F80)), ROW(F68:F80)-MIN(ROW(F68:F80))+1, ""), ROW() -67 )), "")</f>
        <v/>
      </c>
      <c r="AL72" s="13" t="str">
        <f t="array" ref="AL72">IFERROR(INDEX(D68:D80, SMALL(IF(ISNUMBER(SEARCH("JV2",F68:F80)), ROW(F68:F80)-MIN(ROW(F68:F80))+1, ""), ROW() -67 )), "")</f>
        <v/>
      </c>
      <c r="AM72" s="13" t="str">
        <f t="array" ref="AM72">IFERROR(INDEX(E68:E80, SMALL(IF(ISNUMBER(SEARCH("JV2",F68:F80)), ROW(F68:F80)-MIN(ROW(F68:F80))+1, ""), ROW() -67 )), "")</f>
        <v/>
      </c>
    </row>
    <row r="73" spans="2:39" s="13" customFormat="1" ht="15" customHeight="1" x14ac:dyDescent="0.3">
      <c r="B73" s="21" t="s">
        <v>201</v>
      </c>
      <c r="C73" s="1"/>
      <c r="D73" s="22" t="s">
        <v>528</v>
      </c>
      <c r="E73" s="1" t="s">
        <v>529</v>
      </c>
      <c r="F73" s="23" t="s">
        <v>14</v>
      </c>
      <c r="G73" s="24"/>
      <c r="H73" s="25">
        <v>3780</v>
      </c>
      <c r="I73" s="24"/>
      <c r="J73" s="25" t="b">
        <v>0</v>
      </c>
      <c r="K73" s="19"/>
      <c r="L73" s="26"/>
      <c r="M73" s="27"/>
      <c r="AB73" s="13" t="str">
        <f t="array" ref="AB73">IFERROR(INDEX(B68:B80, SMALL(IF("V"=F68:F80, ROW(F68:F80)-MIN(ROW(F68:F80))+1, ""), ROW() -67 )), "")</f>
        <v>Lawrence Technological University</v>
      </c>
      <c r="AC73" s="13">
        <f t="array" ref="AC73">IFERROR(INDEX(C68:C80, SMALL(IF("V"=F68:F80, ROW(F68:F80)-MIN(ROW(F68:F80))+1, ""), ROW() -67 )), "")</f>
        <v>0</v>
      </c>
      <c r="AD73" s="13" t="str">
        <f t="array" ref="AD73">IFERROR(INDEX(D68:D80, SMALL(IF("V"=F68:F80, ROW(F68:F80)-MIN(ROW(F68:F80))+1, ""), ROW() -67 )), "")</f>
        <v>17-53163</v>
      </c>
      <c r="AE73" s="13" t="str">
        <f t="array" ref="AE73">IFERROR(INDEX(E68:E80, SMALL(IF("V"=F68:F80, ROW(F68:F80)-MIN(ROW(F68:F80))+1, ""), ROW() -67 )), "")</f>
        <v>Rachel Iha</v>
      </c>
      <c r="AF73" s="13" t="str">
        <f t="array" ref="AF73">IFERROR(INDEX(B68:B80, SMALL(IF(ISNUMBER(SEARCH("JV1",F68:F80)), ROW(F68:F80)-MIN(ROW(F68:F80))+1, ""), ROW() -67 )), "")</f>
        <v/>
      </c>
      <c r="AG73" s="13" t="str">
        <f t="array" ref="AG73">IFERROR(INDEX(C68:C80, SMALL(IF(ISNUMBER(SEARCH("JV1",F68:F80)), ROW(F68:F80)-MIN(ROW(F68:F80))+1, ""), ROW() -67 )), "")</f>
        <v/>
      </c>
      <c r="AH73" s="13" t="str">
        <f t="array" ref="AH73">IFERROR(INDEX(D68:D80, SMALL(IF(ISNUMBER(SEARCH("JV1",F68:F80)), ROW(F68:F80)-MIN(ROW(F68:F80))+1, ""), ROW() -67 )), "")</f>
        <v/>
      </c>
      <c r="AI73" s="13" t="str">
        <f t="array" ref="AI73">IFERROR(INDEX(E68:E80, SMALL(IF(ISNUMBER(SEARCH("JV1",F68:F80)), ROW(F68:F80)-MIN(ROW(F68:F80))+1, ""), ROW() -67 )), "")</f>
        <v/>
      </c>
      <c r="AJ73" s="13" t="str">
        <f t="array" ref="AJ73">IFERROR(INDEX(B68:B80, SMALL(IF(ISNUMBER(SEARCH("JV2",F68:F80)), ROW(F68:F80)-MIN(ROW(F68:F80))+1, ""), ROW() -67 )), "")</f>
        <v/>
      </c>
      <c r="AK73" s="13" t="str">
        <f t="array" ref="AK73">IFERROR(INDEX(C68:C80, SMALL(IF(ISNUMBER(SEARCH("JV2",F68:F80)), ROW(F68:F80)-MIN(ROW(F68:F80))+1, ""), ROW() -67 )), "")</f>
        <v/>
      </c>
      <c r="AL73" s="13" t="str">
        <f t="array" ref="AL73">IFERROR(INDEX(D68:D80, SMALL(IF(ISNUMBER(SEARCH("JV2",F68:F80)), ROW(F68:F80)-MIN(ROW(F68:F80))+1, ""), ROW() -67 )), "")</f>
        <v/>
      </c>
      <c r="AM73" s="13" t="str">
        <f t="array" ref="AM73">IFERROR(INDEX(E68:E80, SMALL(IF(ISNUMBER(SEARCH("JV2",F68:F80)), ROW(F68:F80)-MIN(ROW(F68:F80))+1, ""), ROW() -67 )), "")</f>
        <v/>
      </c>
    </row>
    <row r="74" spans="2:39" s="13" customFormat="1" ht="15" customHeight="1" x14ac:dyDescent="0.3">
      <c r="B74" s="21" t="s">
        <v>201</v>
      </c>
      <c r="C74" s="1"/>
      <c r="D74" s="22" t="s">
        <v>530</v>
      </c>
      <c r="E74" s="1" t="s">
        <v>531</v>
      </c>
      <c r="F74" s="23" t="s">
        <v>14</v>
      </c>
      <c r="G74" s="24"/>
      <c r="H74" s="25">
        <v>3780</v>
      </c>
      <c r="I74" s="24"/>
      <c r="J74" s="25" t="b">
        <v>0</v>
      </c>
      <c r="K74" s="19"/>
      <c r="L74" s="26"/>
      <c r="M74" s="27"/>
      <c r="AB74" s="13" t="str">
        <f t="array" ref="AB74">IFERROR(INDEX(B68:B80, SMALL(IF("V"=F68:F80, ROW(F68:F80)-MIN(ROW(F68:F80))+1, ""), ROW() -67 )), "")</f>
        <v/>
      </c>
      <c r="AC74" s="13" t="str">
        <f t="array" ref="AC74">IFERROR(INDEX(C68:C80, SMALL(IF("V"=F68:F80, ROW(F68:F80)-MIN(ROW(F68:F80))+1, ""), ROW() -67 )), "")</f>
        <v/>
      </c>
      <c r="AD74" s="13" t="str">
        <f t="array" ref="AD74">IFERROR(INDEX(D68:D80, SMALL(IF("V"=F68:F80, ROW(F68:F80)-MIN(ROW(F68:F80))+1, ""), ROW() -67 )), "")</f>
        <v/>
      </c>
      <c r="AE74" s="13" t="str">
        <f t="array" ref="AE74">IFERROR(INDEX(E68:E80, SMALL(IF("V"=F68:F80, ROW(F68:F80)-MIN(ROW(F68:F80))+1, ""), ROW() -67 )), "")</f>
        <v/>
      </c>
      <c r="AF74" s="13" t="str">
        <f t="array" ref="AF74">IFERROR(INDEX(B68:B80, SMALL(IF(ISNUMBER(SEARCH("JV1",F68:F80)), ROW(F68:F80)-MIN(ROW(F68:F80))+1, ""), ROW() -67 )), "")</f>
        <v/>
      </c>
      <c r="AG74" s="13" t="str">
        <f t="array" ref="AG74">IFERROR(INDEX(C68:C80, SMALL(IF(ISNUMBER(SEARCH("JV1",F68:F80)), ROW(F68:F80)-MIN(ROW(F68:F80))+1, ""), ROW() -67 )), "")</f>
        <v/>
      </c>
      <c r="AH74" s="13" t="str">
        <f t="array" ref="AH74">IFERROR(INDEX(D68:D80, SMALL(IF(ISNUMBER(SEARCH("JV1",F68:F80)), ROW(F68:F80)-MIN(ROW(F68:F80))+1, ""), ROW() -67 )), "")</f>
        <v/>
      </c>
      <c r="AI74" s="13" t="str">
        <f t="array" ref="AI74">IFERROR(INDEX(E68:E80, SMALL(IF(ISNUMBER(SEARCH("JV1",F68:F80)), ROW(F68:F80)-MIN(ROW(F68:F80))+1, ""), ROW() -67 )), "")</f>
        <v/>
      </c>
      <c r="AJ74" s="13" t="str">
        <f t="array" ref="AJ74">IFERROR(INDEX(B68:B80, SMALL(IF(ISNUMBER(SEARCH("JV2",F68:F80)), ROW(F68:F80)-MIN(ROW(F68:F80))+1, ""), ROW() -67 )), "")</f>
        <v/>
      </c>
      <c r="AK74" s="13" t="str">
        <f t="array" ref="AK74">IFERROR(INDEX(C68:C80, SMALL(IF(ISNUMBER(SEARCH("JV2",F68:F80)), ROW(F68:F80)-MIN(ROW(F68:F80))+1, ""), ROW() -67 )), "")</f>
        <v/>
      </c>
      <c r="AL74" s="13" t="str">
        <f t="array" ref="AL74">IFERROR(INDEX(D68:D80, SMALL(IF(ISNUMBER(SEARCH("JV2",F68:F80)), ROW(F68:F80)-MIN(ROW(F68:F80))+1, ""), ROW() -67 )), "")</f>
        <v/>
      </c>
      <c r="AM74" s="13" t="str">
        <f t="array" ref="AM74">IFERROR(INDEX(E68:E80, SMALL(IF(ISNUMBER(SEARCH("JV2",F68:F80)), ROW(F68:F80)-MIN(ROW(F68:F80))+1, ""), ROW() -67 )), "")</f>
        <v/>
      </c>
    </row>
    <row r="75" spans="2:39" s="13" customFormat="1" ht="15" customHeight="1" x14ac:dyDescent="0.3">
      <c r="B75" s="21" t="s">
        <v>201</v>
      </c>
      <c r="C75" s="1"/>
      <c r="D75" s="22" t="s">
        <v>532</v>
      </c>
      <c r="E75" s="1" t="s">
        <v>533</v>
      </c>
      <c r="F75" s="23" t="s">
        <v>17</v>
      </c>
      <c r="G75" s="24"/>
      <c r="H75" s="25">
        <v>3780</v>
      </c>
      <c r="I75" s="24"/>
      <c r="J75" s="25" t="b">
        <v>0</v>
      </c>
      <c r="K75" s="19"/>
      <c r="L75" s="26"/>
      <c r="M75" s="27"/>
      <c r="AB75" s="13" t="str">
        <f t="array" ref="AB75">IFERROR(INDEX(B68:B80, SMALL(IF("V"=F68:F80, ROW(F68:F80)-MIN(ROW(F68:F80))+1, ""), ROW() -67 )), "")</f>
        <v/>
      </c>
      <c r="AC75" s="13" t="str">
        <f t="array" ref="AC75">IFERROR(INDEX(C68:C80, SMALL(IF("V"=F68:F80, ROW(F68:F80)-MIN(ROW(F68:F80))+1, ""), ROW() -67 )), "")</f>
        <v/>
      </c>
      <c r="AD75" s="13" t="str">
        <f t="array" ref="AD75">IFERROR(INDEX(D68:D80, SMALL(IF("V"=F68:F80, ROW(F68:F80)-MIN(ROW(F68:F80))+1, ""), ROW() -67 )), "")</f>
        <v/>
      </c>
      <c r="AE75" s="13" t="str">
        <f t="array" ref="AE75">IFERROR(INDEX(E68:E80, SMALL(IF("V"=F68:F80, ROW(F68:F80)-MIN(ROW(F68:F80))+1, ""), ROW() -67 )), "")</f>
        <v/>
      </c>
      <c r="AF75" s="13" t="str">
        <f t="array" ref="AF75">IFERROR(INDEX(B68:B80, SMALL(IF(ISNUMBER(SEARCH("JV1",F68:F80)), ROW(F68:F80)-MIN(ROW(F68:F80))+1, ""), ROW() -67 )), "")</f>
        <v/>
      </c>
      <c r="AG75" s="13" t="str">
        <f t="array" ref="AG75">IFERROR(INDEX(C68:C80, SMALL(IF(ISNUMBER(SEARCH("JV1",F68:F80)), ROW(F68:F80)-MIN(ROW(F68:F80))+1, ""), ROW() -67 )), "")</f>
        <v/>
      </c>
      <c r="AH75" s="13" t="str">
        <f t="array" ref="AH75">IFERROR(INDEX(D68:D80, SMALL(IF(ISNUMBER(SEARCH("JV1",F68:F80)), ROW(F68:F80)-MIN(ROW(F68:F80))+1, ""), ROW() -67 )), "")</f>
        <v/>
      </c>
      <c r="AI75" s="13" t="str">
        <f t="array" ref="AI75">IFERROR(INDEX(E68:E80, SMALL(IF(ISNUMBER(SEARCH("JV1",F68:F80)), ROW(F68:F80)-MIN(ROW(F68:F80))+1, ""), ROW() -67 )), "")</f>
        <v/>
      </c>
      <c r="AJ75" s="13" t="str">
        <f t="array" ref="AJ75">IFERROR(INDEX(B68:B80, SMALL(IF(ISNUMBER(SEARCH("JV2",F68:F80)), ROW(F68:F80)-MIN(ROW(F68:F80))+1, ""), ROW() -67 )), "")</f>
        <v/>
      </c>
      <c r="AK75" s="13" t="str">
        <f t="array" ref="AK75">IFERROR(INDEX(C68:C80, SMALL(IF(ISNUMBER(SEARCH("JV2",F68:F80)), ROW(F68:F80)-MIN(ROW(F68:F80))+1, ""), ROW() -67 )), "")</f>
        <v/>
      </c>
      <c r="AL75" s="13" t="str">
        <f t="array" ref="AL75">IFERROR(INDEX(D68:D80, SMALL(IF(ISNUMBER(SEARCH("JV2",F68:F80)), ROW(F68:F80)-MIN(ROW(F68:F80))+1, ""), ROW() -67 )), "")</f>
        <v/>
      </c>
      <c r="AM75" s="13" t="str">
        <f t="array" ref="AM75">IFERROR(INDEX(E68:E80, SMALL(IF(ISNUMBER(SEARCH("JV2",F68:F80)), ROW(F68:F80)-MIN(ROW(F68:F80))+1, ""), ROW() -67 )), "")</f>
        <v/>
      </c>
    </row>
    <row r="76" spans="2:39" s="13" customFormat="1" ht="15" customHeight="1" x14ac:dyDescent="0.3">
      <c r="B76" s="21" t="s">
        <v>201</v>
      </c>
      <c r="C76" s="1"/>
      <c r="D76" s="22" t="s">
        <v>534</v>
      </c>
      <c r="E76" s="1" t="s">
        <v>535</v>
      </c>
      <c r="F76" s="23" t="s">
        <v>17</v>
      </c>
      <c r="G76" s="24"/>
      <c r="H76" s="25">
        <v>3780</v>
      </c>
      <c r="I76" s="24"/>
      <c r="J76" s="25" t="b">
        <v>0</v>
      </c>
      <c r="K76" s="19"/>
      <c r="L76" s="26"/>
      <c r="M76" s="27"/>
    </row>
    <row r="77" spans="2:39" s="13" customFormat="1" ht="15" customHeight="1" x14ac:dyDescent="0.3">
      <c r="B77" s="21" t="s">
        <v>201</v>
      </c>
      <c r="C77" s="1"/>
      <c r="D77" s="22" t="s">
        <v>536</v>
      </c>
      <c r="E77" s="1" t="s">
        <v>537</v>
      </c>
      <c r="F77" s="23" t="s">
        <v>17</v>
      </c>
      <c r="G77" s="24"/>
      <c r="H77" s="25">
        <v>3780</v>
      </c>
      <c r="I77" s="24"/>
      <c r="J77" s="25" t="b">
        <v>0</v>
      </c>
      <c r="K77" s="19"/>
      <c r="L77" s="26"/>
      <c r="M77" s="27"/>
    </row>
    <row r="78" spans="2:39" s="13" customFormat="1" ht="15" customHeight="1" x14ac:dyDescent="0.3">
      <c r="B78" s="21" t="s">
        <v>201</v>
      </c>
      <c r="C78" s="1"/>
      <c r="D78" s="22" t="s">
        <v>538</v>
      </c>
      <c r="E78" s="1" t="s">
        <v>539</v>
      </c>
      <c r="F78" s="23" t="s">
        <v>14</v>
      </c>
      <c r="G78" s="24"/>
      <c r="H78" s="25">
        <v>3780</v>
      </c>
      <c r="I78" s="24"/>
      <c r="J78" s="25" t="b">
        <v>0</v>
      </c>
      <c r="K78" s="19"/>
      <c r="L78" s="26"/>
      <c r="M78" s="27"/>
    </row>
    <row r="79" spans="2:39" s="13" customFormat="1" ht="15" customHeight="1" x14ac:dyDescent="0.3">
      <c r="B79" s="21" t="s">
        <v>201</v>
      </c>
      <c r="C79" s="1"/>
      <c r="D79" s="22" t="s">
        <v>540</v>
      </c>
      <c r="E79" s="1" t="s">
        <v>541</v>
      </c>
      <c r="F79" s="23" t="s">
        <v>30</v>
      </c>
      <c r="G79" s="24"/>
      <c r="H79" s="25">
        <v>3780</v>
      </c>
      <c r="I79" s="24"/>
      <c r="J79" s="25" t="b">
        <v>0</v>
      </c>
      <c r="K79" s="19"/>
      <c r="L79" s="26"/>
      <c r="M79" s="27"/>
    </row>
    <row r="80" spans="2:39" s="13" customFormat="1" ht="15" customHeight="1" x14ac:dyDescent="0.3">
      <c r="B80" s="21" t="s">
        <v>201</v>
      </c>
      <c r="C80" s="1"/>
      <c r="D80" s="22" t="s">
        <v>542</v>
      </c>
      <c r="E80" s="1" t="s">
        <v>543</v>
      </c>
      <c r="F80" s="23" t="s">
        <v>14</v>
      </c>
      <c r="G80" s="24"/>
      <c r="H80" s="25">
        <v>3780</v>
      </c>
      <c r="I80" s="24"/>
      <c r="J80" s="25" t="b">
        <v>0</v>
      </c>
      <c r="K80" s="19"/>
      <c r="L80" s="26"/>
      <c r="M80" s="27"/>
    </row>
    <row r="81" spans="2:39" s="13" customFormat="1" ht="15" customHeight="1" x14ac:dyDescent="0.3">
      <c r="B81" s="21" t="s">
        <v>242</v>
      </c>
      <c r="C81" s="1"/>
      <c r="D81" s="22" t="s">
        <v>544</v>
      </c>
      <c r="E81" s="1" t="s">
        <v>545</v>
      </c>
      <c r="F81" s="23" t="s">
        <v>14</v>
      </c>
      <c r="G81" s="24"/>
      <c r="H81" s="25">
        <v>4481</v>
      </c>
      <c r="I81" s="24"/>
      <c r="J81" s="25" t="b">
        <v>0</v>
      </c>
      <c r="K81" s="19"/>
      <c r="L81" s="26"/>
      <c r="M81" s="27"/>
      <c r="AB81" s="13" t="str">
        <f t="array" ref="AB81">IFERROR(INDEX(B81:B88, SMALL(IF("V"=F81:F88, ROW(F81:F88)-MIN(ROW(F81:F88))+1, ""), ROW() -80 )), "")</f>
        <v>Lourdes University</v>
      </c>
      <c r="AC81" s="13">
        <f t="array" ref="AC81">IFERROR(INDEX(C81:C88, SMALL(IF("V"=F81:F88, ROW(F81:F88)-MIN(ROW(F81:F88))+1, ""), ROW() -80 )), "")</f>
        <v>0</v>
      </c>
      <c r="AD81" s="13" t="str">
        <f t="array" ref="AD81">IFERROR(INDEX(D81:D88, SMALL(IF("V"=F81:F88, ROW(F81:F88)-MIN(ROW(F81:F88))+1, ""), ROW() -80 )), "")</f>
        <v>11-576108</v>
      </c>
      <c r="AE81" s="13" t="str">
        <f t="array" ref="AE81">IFERROR(INDEX(E81:E88, SMALL(IF("V"=F81:F88, ROW(F81:F88)-MIN(ROW(F81:F88))+1, ""), ROW() -80 )), "")</f>
        <v>Abigail Arnes</v>
      </c>
      <c r="AF81" s="13" t="str">
        <f t="array" ref="AF81">IFERROR(INDEX(B81:B88, SMALL(IF(ISNUMBER(SEARCH("JV1",F81:F88)), ROW(F81:F88)-MIN(ROW(F81:F88))+1, ""), ROW() -80 )), "")</f>
        <v/>
      </c>
      <c r="AG81" s="13" t="str">
        <f t="array" ref="AG81">IFERROR(INDEX(C81:C88, SMALL(IF(ISNUMBER(SEARCH("JV1",F81:F88)), ROW(F81:F88)-MIN(ROW(F81:F88))+1, ""), ROW() -80 )), "")</f>
        <v/>
      </c>
      <c r="AH81" s="13" t="str">
        <f t="array" ref="AH81">IFERROR(INDEX(D81:D88, SMALL(IF(ISNUMBER(SEARCH("JV1",F81:F88)), ROW(F81:F88)-MIN(ROW(F81:F88))+1, ""), ROW() -80 )), "")</f>
        <v/>
      </c>
      <c r="AI81" s="13" t="str">
        <f t="array" ref="AI81">IFERROR(INDEX(E81:E88, SMALL(IF(ISNUMBER(SEARCH("JV1",F81:F88)), ROW(F81:F88)-MIN(ROW(F81:F88))+1, ""), ROW() -80 )), "")</f>
        <v/>
      </c>
      <c r="AJ81" s="13" t="str">
        <f t="array" ref="AJ81">IFERROR(INDEX(B81:B88, SMALL(IF(ISNUMBER(SEARCH("JV2",F81:F88)), ROW(F81:F88)-MIN(ROW(F81:F88))+1, ""), ROW() -80 )), "")</f>
        <v/>
      </c>
      <c r="AK81" s="13" t="str">
        <f t="array" ref="AK81">IFERROR(INDEX(C81:C88, SMALL(IF(ISNUMBER(SEARCH("JV2",F81:F88)), ROW(F81:F88)-MIN(ROW(F81:F88))+1, ""), ROW() -80 )), "")</f>
        <v/>
      </c>
      <c r="AL81" s="13" t="str">
        <f t="array" ref="AL81">IFERROR(INDEX(D81:D88, SMALL(IF(ISNUMBER(SEARCH("JV2",F81:F88)), ROW(F81:F88)-MIN(ROW(F81:F88))+1, ""), ROW() -80 )), "")</f>
        <v/>
      </c>
      <c r="AM81" s="13" t="str">
        <f t="array" ref="AM81">IFERROR(INDEX(E81:E88, SMALL(IF(ISNUMBER(SEARCH("JV2",F81:F88)), ROW(F81:F88)-MIN(ROW(F81:F88))+1, ""), ROW() -80 )), "")</f>
        <v/>
      </c>
    </row>
    <row r="82" spans="2:39" s="13" customFormat="1" ht="15" customHeight="1" x14ac:dyDescent="0.3">
      <c r="B82" s="21" t="s">
        <v>242</v>
      </c>
      <c r="C82" s="1"/>
      <c r="D82" s="22" t="s">
        <v>546</v>
      </c>
      <c r="E82" s="1" t="s">
        <v>547</v>
      </c>
      <c r="F82" s="23" t="s">
        <v>14</v>
      </c>
      <c r="G82" s="24"/>
      <c r="H82" s="25">
        <v>4481</v>
      </c>
      <c r="I82" s="24"/>
      <c r="J82" s="25" t="b">
        <v>0</v>
      </c>
      <c r="K82" s="19"/>
      <c r="L82" s="26"/>
      <c r="M82" s="27"/>
      <c r="AB82" s="13" t="str">
        <f t="array" ref="AB82">IFERROR(INDEX(B81:B88, SMALL(IF("V"=F81:F88, ROW(F81:F88)-MIN(ROW(F81:F88))+1, ""), ROW() -80 )), "")</f>
        <v>Lourdes University</v>
      </c>
      <c r="AC82" s="13">
        <f t="array" ref="AC82">IFERROR(INDEX(C81:C88, SMALL(IF("V"=F81:F88, ROW(F81:F88)-MIN(ROW(F81:F88))+1, ""), ROW() -80 )), "")</f>
        <v>0</v>
      </c>
      <c r="AD82" s="13" t="str">
        <f t="array" ref="AD82">IFERROR(INDEX(D81:D88, SMALL(IF("V"=F81:F88, ROW(F81:F88)-MIN(ROW(F81:F88))+1, ""), ROW() -80 )), "")</f>
        <v>5774-656</v>
      </c>
      <c r="AE82" s="13" t="str">
        <f t="array" ref="AE82">IFERROR(INDEX(E81:E88, SMALL(IF("V"=F81:F88, ROW(F81:F88)-MIN(ROW(F81:F88))+1, ""), ROW() -80 )), "")</f>
        <v>Alexandria Hahn</v>
      </c>
      <c r="AF82" s="13" t="str">
        <f t="array" ref="AF82">IFERROR(INDEX(B81:B88, SMALL(IF(ISNUMBER(SEARCH("JV1",F81:F88)), ROW(F81:F88)-MIN(ROW(F81:F88))+1, ""), ROW() -80 )), "")</f>
        <v/>
      </c>
      <c r="AG82" s="13" t="str">
        <f t="array" ref="AG82">IFERROR(INDEX(C81:C88, SMALL(IF(ISNUMBER(SEARCH("JV1",F81:F88)), ROW(F81:F88)-MIN(ROW(F81:F88))+1, ""), ROW() -80 )), "")</f>
        <v/>
      </c>
      <c r="AH82" s="13" t="str">
        <f t="array" ref="AH82">IFERROR(INDEX(D81:D88, SMALL(IF(ISNUMBER(SEARCH("JV1",F81:F88)), ROW(F81:F88)-MIN(ROW(F81:F88))+1, ""), ROW() -80 )), "")</f>
        <v/>
      </c>
      <c r="AI82" s="13" t="str">
        <f t="array" ref="AI82">IFERROR(INDEX(E81:E88, SMALL(IF(ISNUMBER(SEARCH("JV1",F81:F88)), ROW(F81:F88)-MIN(ROW(F81:F88))+1, ""), ROW() -80 )), "")</f>
        <v/>
      </c>
      <c r="AJ82" s="13" t="str">
        <f t="array" ref="AJ82">IFERROR(INDEX(B81:B88, SMALL(IF(ISNUMBER(SEARCH("JV2",F81:F88)), ROW(F81:F88)-MIN(ROW(F81:F88))+1, ""), ROW() -80 )), "")</f>
        <v/>
      </c>
      <c r="AK82" s="13" t="str">
        <f t="array" ref="AK82">IFERROR(INDEX(C81:C88, SMALL(IF(ISNUMBER(SEARCH("JV2",F81:F88)), ROW(F81:F88)-MIN(ROW(F81:F88))+1, ""), ROW() -80 )), "")</f>
        <v/>
      </c>
      <c r="AL82" s="13" t="str">
        <f t="array" ref="AL82">IFERROR(INDEX(D81:D88, SMALL(IF(ISNUMBER(SEARCH("JV2",F81:F88)), ROW(F81:F88)-MIN(ROW(F81:F88))+1, ""), ROW() -80 )), "")</f>
        <v/>
      </c>
      <c r="AM82" s="13" t="str">
        <f t="array" ref="AM82">IFERROR(INDEX(E81:E88, SMALL(IF(ISNUMBER(SEARCH("JV2",F81:F88)), ROW(F81:F88)-MIN(ROW(F81:F88))+1, ""), ROW() -80 )), "")</f>
        <v/>
      </c>
    </row>
    <row r="83" spans="2:39" s="13" customFormat="1" ht="15" customHeight="1" x14ac:dyDescent="0.3">
      <c r="B83" s="21" t="s">
        <v>242</v>
      </c>
      <c r="C83" s="1"/>
      <c r="D83" s="22" t="s">
        <v>548</v>
      </c>
      <c r="E83" s="1" t="s">
        <v>549</v>
      </c>
      <c r="F83" s="23" t="s">
        <v>14</v>
      </c>
      <c r="G83" s="24"/>
      <c r="H83" s="25">
        <v>4481</v>
      </c>
      <c r="I83" s="24"/>
      <c r="J83" s="25" t="b">
        <v>0</v>
      </c>
      <c r="K83" s="19"/>
      <c r="L83" s="26"/>
      <c r="M83" s="27"/>
      <c r="AB83" s="13" t="str">
        <f t="array" ref="AB83">IFERROR(INDEX(B81:B88, SMALL(IF("V"=F81:F88, ROW(F81:F88)-MIN(ROW(F81:F88))+1, ""), ROW() -80 )), "")</f>
        <v>Lourdes University</v>
      </c>
      <c r="AC83" s="13">
        <f t="array" ref="AC83">IFERROR(INDEX(C81:C88, SMALL(IF("V"=F81:F88, ROW(F81:F88)-MIN(ROW(F81:F88))+1, ""), ROW() -80 )), "")</f>
        <v>0</v>
      </c>
      <c r="AD83" s="13" t="str">
        <f t="array" ref="AD83">IFERROR(INDEX(D81:D88, SMALL(IF("V"=F81:F88, ROW(F81:F88)-MIN(ROW(F81:F88))+1, ""), ROW() -80 )), "")</f>
        <v>11-284777</v>
      </c>
      <c r="AE83" s="13" t="str">
        <f t="array" ref="AE83">IFERROR(INDEX(E81:E88, SMALL(IF("V"=F81:F88, ROW(F81:F88)-MIN(ROW(F81:F88))+1, ""), ROW() -80 )), "")</f>
        <v>DeLayna Harvey</v>
      </c>
      <c r="AF83" s="13" t="str">
        <f t="array" ref="AF83">IFERROR(INDEX(B81:B88, SMALL(IF(ISNUMBER(SEARCH("JV1",F81:F88)), ROW(F81:F88)-MIN(ROW(F81:F88))+1, ""), ROW() -80 )), "")</f>
        <v/>
      </c>
      <c r="AG83" s="13" t="str">
        <f t="array" ref="AG83">IFERROR(INDEX(C81:C88, SMALL(IF(ISNUMBER(SEARCH("JV1",F81:F88)), ROW(F81:F88)-MIN(ROW(F81:F88))+1, ""), ROW() -80 )), "")</f>
        <v/>
      </c>
      <c r="AH83" s="13" t="str">
        <f t="array" ref="AH83">IFERROR(INDEX(D81:D88, SMALL(IF(ISNUMBER(SEARCH("JV1",F81:F88)), ROW(F81:F88)-MIN(ROW(F81:F88))+1, ""), ROW() -80 )), "")</f>
        <v/>
      </c>
      <c r="AI83" s="13" t="str">
        <f t="array" ref="AI83">IFERROR(INDEX(E81:E88, SMALL(IF(ISNUMBER(SEARCH("JV1",F81:F88)), ROW(F81:F88)-MIN(ROW(F81:F88))+1, ""), ROW() -80 )), "")</f>
        <v/>
      </c>
      <c r="AJ83" s="13" t="str">
        <f t="array" ref="AJ83">IFERROR(INDEX(B81:B88, SMALL(IF(ISNUMBER(SEARCH("JV2",F81:F88)), ROW(F81:F88)-MIN(ROW(F81:F88))+1, ""), ROW() -80 )), "")</f>
        <v/>
      </c>
      <c r="AK83" s="13" t="str">
        <f t="array" ref="AK83">IFERROR(INDEX(C81:C88, SMALL(IF(ISNUMBER(SEARCH("JV2",F81:F88)), ROW(F81:F88)-MIN(ROW(F81:F88))+1, ""), ROW() -80 )), "")</f>
        <v/>
      </c>
      <c r="AL83" s="13" t="str">
        <f t="array" ref="AL83">IFERROR(INDEX(D81:D88, SMALL(IF(ISNUMBER(SEARCH("JV2",F81:F88)), ROW(F81:F88)-MIN(ROW(F81:F88))+1, ""), ROW() -80 )), "")</f>
        <v/>
      </c>
      <c r="AM83" s="13" t="str">
        <f t="array" ref="AM83">IFERROR(INDEX(E81:E88, SMALL(IF(ISNUMBER(SEARCH("JV2",F81:F88)), ROW(F81:F88)-MIN(ROW(F81:F88))+1, ""), ROW() -80 )), "")</f>
        <v/>
      </c>
    </row>
    <row r="84" spans="2:39" s="13" customFormat="1" ht="15" customHeight="1" x14ac:dyDescent="0.3">
      <c r="B84" s="21" t="s">
        <v>242</v>
      </c>
      <c r="C84" s="1"/>
      <c r="D84" s="22" t="s">
        <v>550</v>
      </c>
      <c r="E84" s="1" t="s">
        <v>551</v>
      </c>
      <c r="F84" s="23" t="s">
        <v>14</v>
      </c>
      <c r="G84" s="24"/>
      <c r="H84" s="25">
        <v>4481</v>
      </c>
      <c r="I84" s="24"/>
      <c r="J84" s="25" t="b">
        <v>0</v>
      </c>
      <c r="K84" s="19"/>
      <c r="L84" s="26"/>
      <c r="M84" s="27"/>
      <c r="AB84" s="13" t="str">
        <f t="array" ref="AB84">IFERROR(INDEX(B81:B88, SMALL(IF("V"=F81:F88, ROW(F81:F88)-MIN(ROW(F81:F88))+1, ""), ROW() -80 )), "")</f>
        <v>Lourdes University</v>
      </c>
      <c r="AC84" s="13">
        <f t="array" ref="AC84">IFERROR(INDEX(C81:C88, SMALL(IF("V"=F81:F88, ROW(F81:F88)-MIN(ROW(F81:F88))+1, ""), ROW() -80 )), "")</f>
        <v>0</v>
      </c>
      <c r="AD84" s="13" t="str">
        <f t="array" ref="AD84">IFERROR(INDEX(D81:D88, SMALL(IF("V"=F81:F88, ROW(F81:F88)-MIN(ROW(F81:F88))+1, ""), ROW() -80 )), "")</f>
        <v>18-28276</v>
      </c>
      <c r="AE84" s="13" t="str">
        <f t="array" ref="AE84">IFERROR(INDEX(E81:E88, SMALL(IF("V"=F81:F88, ROW(F81:F88)-MIN(ROW(F81:F88))+1, ""), ROW() -80 )), "")</f>
        <v>Dezaray McIe</v>
      </c>
      <c r="AF84" s="13" t="str">
        <f t="array" ref="AF84">IFERROR(INDEX(B81:B88, SMALL(IF(ISNUMBER(SEARCH("JV1",F81:F88)), ROW(F81:F88)-MIN(ROW(F81:F88))+1, ""), ROW() -80 )), "")</f>
        <v/>
      </c>
      <c r="AG84" s="13" t="str">
        <f t="array" ref="AG84">IFERROR(INDEX(C81:C88, SMALL(IF(ISNUMBER(SEARCH("JV1",F81:F88)), ROW(F81:F88)-MIN(ROW(F81:F88))+1, ""), ROW() -80 )), "")</f>
        <v/>
      </c>
      <c r="AH84" s="13" t="str">
        <f t="array" ref="AH84">IFERROR(INDEX(D81:D88, SMALL(IF(ISNUMBER(SEARCH("JV1",F81:F88)), ROW(F81:F88)-MIN(ROW(F81:F88))+1, ""), ROW() -80 )), "")</f>
        <v/>
      </c>
      <c r="AI84" s="13" t="str">
        <f t="array" ref="AI84">IFERROR(INDEX(E81:E88, SMALL(IF(ISNUMBER(SEARCH("JV1",F81:F88)), ROW(F81:F88)-MIN(ROW(F81:F88))+1, ""), ROW() -80 )), "")</f>
        <v/>
      </c>
      <c r="AJ84" s="13" t="str">
        <f t="array" ref="AJ84">IFERROR(INDEX(B81:B88, SMALL(IF(ISNUMBER(SEARCH("JV2",F81:F88)), ROW(F81:F88)-MIN(ROW(F81:F88))+1, ""), ROW() -80 )), "")</f>
        <v/>
      </c>
      <c r="AK84" s="13" t="str">
        <f t="array" ref="AK84">IFERROR(INDEX(C81:C88, SMALL(IF(ISNUMBER(SEARCH("JV2",F81:F88)), ROW(F81:F88)-MIN(ROW(F81:F88))+1, ""), ROW() -80 )), "")</f>
        <v/>
      </c>
      <c r="AL84" s="13" t="str">
        <f t="array" ref="AL84">IFERROR(INDEX(D81:D88, SMALL(IF(ISNUMBER(SEARCH("JV2",F81:F88)), ROW(F81:F88)-MIN(ROW(F81:F88))+1, ""), ROW() -80 )), "")</f>
        <v/>
      </c>
      <c r="AM84" s="13" t="str">
        <f t="array" ref="AM84">IFERROR(INDEX(E81:E88, SMALL(IF(ISNUMBER(SEARCH("JV2",F81:F88)), ROW(F81:F88)-MIN(ROW(F81:F88))+1, ""), ROW() -80 )), "")</f>
        <v/>
      </c>
    </row>
    <row r="85" spans="2:39" s="13" customFormat="1" ht="15" customHeight="1" x14ac:dyDescent="0.3">
      <c r="B85" s="21" t="s">
        <v>242</v>
      </c>
      <c r="C85" s="1"/>
      <c r="D85" s="22" t="s">
        <v>552</v>
      </c>
      <c r="E85" s="1" t="s">
        <v>553</v>
      </c>
      <c r="F85" s="23" t="s">
        <v>14</v>
      </c>
      <c r="G85" s="24"/>
      <c r="H85" s="25">
        <v>4481</v>
      </c>
      <c r="I85" s="24"/>
      <c r="J85" s="25" t="b">
        <v>0</v>
      </c>
      <c r="K85" s="19"/>
      <c r="L85" s="26"/>
      <c r="M85" s="27"/>
      <c r="AB85" s="13" t="str">
        <f t="array" ref="AB85">IFERROR(INDEX(B81:B88, SMALL(IF("V"=F81:F88, ROW(F81:F88)-MIN(ROW(F81:F88))+1, ""), ROW() -80 )), "")</f>
        <v>Lourdes University</v>
      </c>
      <c r="AC85" s="13">
        <f t="array" ref="AC85">IFERROR(INDEX(C81:C88, SMALL(IF("V"=F81:F88, ROW(F81:F88)-MIN(ROW(F81:F88))+1, ""), ROW() -80 )), "")</f>
        <v>0</v>
      </c>
      <c r="AD85" s="13" t="str">
        <f t="array" ref="AD85">IFERROR(INDEX(D81:D88, SMALL(IF("V"=F81:F88, ROW(F81:F88)-MIN(ROW(F81:F88))+1, ""), ROW() -80 )), "")</f>
        <v>17-104813</v>
      </c>
      <c r="AE85" s="13" t="str">
        <f t="array" ref="AE85">IFERROR(INDEX(E81:E88, SMALL(IF("V"=F81:F88, ROW(F81:F88)-MIN(ROW(F81:F88))+1, ""), ROW() -80 )), "")</f>
        <v>Jaycie Arnet</v>
      </c>
      <c r="AF85" s="13" t="str">
        <f t="array" ref="AF85">IFERROR(INDEX(B81:B88, SMALL(IF(ISNUMBER(SEARCH("JV1",F81:F88)), ROW(F81:F88)-MIN(ROW(F81:F88))+1, ""), ROW() -80 )), "")</f>
        <v/>
      </c>
      <c r="AG85" s="13" t="str">
        <f t="array" ref="AG85">IFERROR(INDEX(C81:C88, SMALL(IF(ISNUMBER(SEARCH("JV1",F81:F88)), ROW(F81:F88)-MIN(ROW(F81:F88))+1, ""), ROW() -80 )), "")</f>
        <v/>
      </c>
      <c r="AH85" s="13" t="str">
        <f t="array" ref="AH85">IFERROR(INDEX(D81:D88, SMALL(IF(ISNUMBER(SEARCH("JV1",F81:F88)), ROW(F81:F88)-MIN(ROW(F81:F88))+1, ""), ROW() -80 )), "")</f>
        <v/>
      </c>
      <c r="AI85" s="13" t="str">
        <f t="array" ref="AI85">IFERROR(INDEX(E81:E88, SMALL(IF(ISNUMBER(SEARCH("JV1",F81:F88)), ROW(F81:F88)-MIN(ROW(F81:F88))+1, ""), ROW() -80 )), "")</f>
        <v/>
      </c>
      <c r="AJ85" s="13" t="str">
        <f t="array" ref="AJ85">IFERROR(INDEX(B81:B88, SMALL(IF(ISNUMBER(SEARCH("JV2",F81:F88)), ROW(F81:F88)-MIN(ROW(F81:F88))+1, ""), ROW() -80 )), "")</f>
        <v/>
      </c>
      <c r="AK85" s="13" t="str">
        <f t="array" ref="AK85">IFERROR(INDEX(C81:C88, SMALL(IF(ISNUMBER(SEARCH("JV2",F81:F88)), ROW(F81:F88)-MIN(ROW(F81:F88))+1, ""), ROW() -80 )), "")</f>
        <v/>
      </c>
      <c r="AL85" s="13" t="str">
        <f t="array" ref="AL85">IFERROR(INDEX(D81:D88, SMALL(IF(ISNUMBER(SEARCH("JV2",F81:F88)), ROW(F81:F88)-MIN(ROW(F81:F88))+1, ""), ROW() -80 )), "")</f>
        <v/>
      </c>
      <c r="AM85" s="13" t="str">
        <f t="array" ref="AM85">IFERROR(INDEX(E81:E88, SMALL(IF(ISNUMBER(SEARCH("JV2",F81:F88)), ROW(F81:F88)-MIN(ROW(F81:F88))+1, ""), ROW() -80 )), "")</f>
        <v/>
      </c>
    </row>
    <row r="86" spans="2:39" s="13" customFormat="1" ht="15" customHeight="1" x14ac:dyDescent="0.3">
      <c r="B86" s="21" t="s">
        <v>242</v>
      </c>
      <c r="C86" s="1"/>
      <c r="D86" s="22" t="s">
        <v>554</v>
      </c>
      <c r="E86" s="1" t="s">
        <v>555</v>
      </c>
      <c r="F86" s="23" t="s">
        <v>14</v>
      </c>
      <c r="G86" s="24"/>
      <c r="H86" s="25">
        <v>4481</v>
      </c>
      <c r="I86" s="24"/>
      <c r="J86" s="25" t="b">
        <v>0</v>
      </c>
      <c r="K86" s="19"/>
      <c r="L86" s="26"/>
      <c r="M86" s="27"/>
      <c r="AB86" s="13" t="str">
        <f t="array" ref="AB86">IFERROR(INDEX(B81:B88, SMALL(IF("V"=F81:F88, ROW(F81:F88)-MIN(ROW(F81:F88))+1, ""), ROW() -80 )), "")</f>
        <v>Lourdes University</v>
      </c>
      <c r="AC86" s="13">
        <f t="array" ref="AC86">IFERROR(INDEX(C81:C88, SMALL(IF("V"=F81:F88, ROW(F81:F88)-MIN(ROW(F81:F88))+1, ""), ROW() -80 )), "")</f>
        <v>0</v>
      </c>
      <c r="AD86" s="13" t="str">
        <f t="array" ref="AD86">IFERROR(INDEX(D81:D88, SMALL(IF("V"=F81:F88, ROW(F81:F88)-MIN(ROW(F81:F88))+1, ""), ROW() -80 )), "")</f>
        <v>11-607563</v>
      </c>
      <c r="AE86" s="13" t="str">
        <f t="array" ref="AE86">IFERROR(INDEX(E81:E88, SMALL(IF("V"=F81:F88, ROW(F81:F88)-MIN(ROW(F81:F88))+1, ""), ROW() -80 )), "")</f>
        <v>Mikaili Truman</v>
      </c>
      <c r="AF86" s="13" t="str">
        <f t="array" ref="AF86">IFERROR(INDEX(B81:B88, SMALL(IF(ISNUMBER(SEARCH("JV1",F81:F88)), ROW(F81:F88)-MIN(ROW(F81:F88))+1, ""), ROW() -80 )), "")</f>
        <v/>
      </c>
      <c r="AG86" s="13" t="str">
        <f t="array" ref="AG86">IFERROR(INDEX(C81:C88, SMALL(IF(ISNUMBER(SEARCH("JV1",F81:F88)), ROW(F81:F88)-MIN(ROW(F81:F88))+1, ""), ROW() -80 )), "")</f>
        <v/>
      </c>
      <c r="AH86" s="13" t="str">
        <f t="array" ref="AH86">IFERROR(INDEX(D81:D88, SMALL(IF(ISNUMBER(SEARCH("JV1",F81:F88)), ROW(F81:F88)-MIN(ROW(F81:F88))+1, ""), ROW() -80 )), "")</f>
        <v/>
      </c>
      <c r="AI86" s="13" t="str">
        <f t="array" ref="AI86">IFERROR(INDEX(E81:E88, SMALL(IF(ISNUMBER(SEARCH("JV1",F81:F88)), ROW(F81:F88)-MIN(ROW(F81:F88))+1, ""), ROW() -80 )), "")</f>
        <v/>
      </c>
      <c r="AJ86" s="13" t="str">
        <f t="array" ref="AJ86">IFERROR(INDEX(B81:B88, SMALL(IF(ISNUMBER(SEARCH("JV2",F81:F88)), ROW(F81:F88)-MIN(ROW(F81:F88))+1, ""), ROW() -80 )), "")</f>
        <v/>
      </c>
      <c r="AK86" s="13" t="str">
        <f t="array" ref="AK86">IFERROR(INDEX(C81:C88, SMALL(IF(ISNUMBER(SEARCH("JV2",F81:F88)), ROW(F81:F88)-MIN(ROW(F81:F88))+1, ""), ROW() -80 )), "")</f>
        <v/>
      </c>
      <c r="AL86" s="13" t="str">
        <f t="array" ref="AL86">IFERROR(INDEX(D81:D88, SMALL(IF(ISNUMBER(SEARCH("JV2",F81:F88)), ROW(F81:F88)-MIN(ROW(F81:F88))+1, ""), ROW() -80 )), "")</f>
        <v/>
      </c>
      <c r="AM86" s="13" t="str">
        <f t="array" ref="AM86">IFERROR(INDEX(E81:E88, SMALL(IF(ISNUMBER(SEARCH("JV2",F81:F88)), ROW(F81:F88)-MIN(ROW(F81:F88))+1, ""), ROW() -80 )), "")</f>
        <v/>
      </c>
    </row>
    <row r="87" spans="2:39" s="13" customFormat="1" ht="15" customHeight="1" x14ac:dyDescent="0.3">
      <c r="B87" s="21" t="s">
        <v>242</v>
      </c>
      <c r="C87" s="1"/>
      <c r="D87" s="22" t="s">
        <v>556</v>
      </c>
      <c r="E87" s="1" t="s">
        <v>557</v>
      </c>
      <c r="F87" s="23" t="s">
        <v>14</v>
      </c>
      <c r="G87" s="24"/>
      <c r="H87" s="25">
        <v>4481</v>
      </c>
      <c r="I87" s="24"/>
      <c r="J87" s="25" t="b">
        <v>0</v>
      </c>
      <c r="K87" s="19"/>
      <c r="L87" s="26"/>
      <c r="M87" s="27"/>
      <c r="AB87" s="13" t="str">
        <f t="array" ref="AB87">IFERROR(INDEX(B81:B88, SMALL(IF("V"=F81:F88, ROW(F81:F88)-MIN(ROW(F81:F88))+1, ""), ROW() -80 )), "")</f>
        <v>Lourdes University</v>
      </c>
      <c r="AC87" s="13">
        <f t="array" ref="AC87">IFERROR(INDEX(C81:C88, SMALL(IF("V"=F81:F88, ROW(F81:F88)-MIN(ROW(F81:F88))+1, ""), ROW() -80 )), "")</f>
        <v>0</v>
      </c>
      <c r="AD87" s="13" t="str">
        <f t="array" ref="AD87">IFERROR(INDEX(D81:D88, SMALL(IF("V"=F81:F88, ROW(F81:F88)-MIN(ROW(F81:F88))+1, ""), ROW() -80 )), "")</f>
        <v>7914-33762</v>
      </c>
      <c r="AE87" s="13" t="str">
        <f t="array" ref="AE87">IFERROR(INDEX(E81:E88, SMALL(IF("V"=F81:F88, ROW(F81:F88)-MIN(ROW(F81:F88))+1, ""), ROW() -80 )), "")</f>
        <v>Sarah Chilvers</v>
      </c>
      <c r="AF87" s="13" t="str">
        <f t="array" ref="AF87">IFERROR(INDEX(B81:B88, SMALL(IF(ISNUMBER(SEARCH("JV1",F81:F88)), ROW(F81:F88)-MIN(ROW(F81:F88))+1, ""), ROW() -80 )), "")</f>
        <v/>
      </c>
      <c r="AG87" s="13" t="str">
        <f t="array" ref="AG87">IFERROR(INDEX(C81:C88, SMALL(IF(ISNUMBER(SEARCH("JV1",F81:F88)), ROW(F81:F88)-MIN(ROW(F81:F88))+1, ""), ROW() -80 )), "")</f>
        <v/>
      </c>
      <c r="AH87" s="13" t="str">
        <f t="array" ref="AH87">IFERROR(INDEX(D81:D88, SMALL(IF(ISNUMBER(SEARCH("JV1",F81:F88)), ROW(F81:F88)-MIN(ROW(F81:F88))+1, ""), ROW() -80 )), "")</f>
        <v/>
      </c>
      <c r="AI87" s="13" t="str">
        <f t="array" ref="AI87">IFERROR(INDEX(E81:E88, SMALL(IF(ISNUMBER(SEARCH("JV1",F81:F88)), ROW(F81:F88)-MIN(ROW(F81:F88))+1, ""), ROW() -80 )), "")</f>
        <v/>
      </c>
      <c r="AJ87" s="13" t="str">
        <f t="array" ref="AJ87">IFERROR(INDEX(B81:B88, SMALL(IF(ISNUMBER(SEARCH("JV2",F81:F88)), ROW(F81:F88)-MIN(ROW(F81:F88))+1, ""), ROW() -80 )), "")</f>
        <v/>
      </c>
      <c r="AK87" s="13" t="str">
        <f t="array" ref="AK87">IFERROR(INDEX(C81:C88, SMALL(IF(ISNUMBER(SEARCH("JV2",F81:F88)), ROW(F81:F88)-MIN(ROW(F81:F88))+1, ""), ROW() -80 )), "")</f>
        <v/>
      </c>
      <c r="AL87" s="13" t="str">
        <f t="array" ref="AL87">IFERROR(INDEX(D81:D88, SMALL(IF(ISNUMBER(SEARCH("JV2",F81:F88)), ROW(F81:F88)-MIN(ROW(F81:F88))+1, ""), ROW() -80 )), "")</f>
        <v/>
      </c>
      <c r="AM87" s="13" t="str">
        <f t="array" ref="AM87">IFERROR(INDEX(E81:E88, SMALL(IF(ISNUMBER(SEARCH("JV2",F81:F88)), ROW(F81:F88)-MIN(ROW(F81:F88))+1, ""), ROW() -80 )), "")</f>
        <v/>
      </c>
    </row>
    <row r="88" spans="2:39" s="13" customFormat="1" ht="15" customHeight="1" x14ac:dyDescent="0.3">
      <c r="B88" s="21" t="s">
        <v>242</v>
      </c>
      <c r="C88" s="1"/>
      <c r="D88" s="22" t="s">
        <v>558</v>
      </c>
      <c r="E88" s="1" t="s">
        <v>559</v>
      </c>
      <c r="F88" s="23" t="s">
        <v>14</v>
      </c>
      <c r="G88" s="24"/>
      <c r="H88" s="25">
        <v>4481</v>
      </c>
      <c r="I88" s="24"/>
      <c r="J88" s="25" t="b">
        <v>0</v>
      </c>
      <c r="K88" s="19"/>
      <c r="L88" s="26"/>
      <c r="M88" s="27"/>
      <c r="AB88" s="13" t="str">
        <f t="array" ref="AB88">IFERROR(INDEX(B81:B88, SMALL(IF("V"=F81:F88, ROW(F81:F88)-MIN(ROW(F81:F88))+1, ""), ROW() -80 )), "")</f>
        <v>Lourdes University</v>
      </c>
      <c r="AC88" s="13">
        <f t="array" ref="AC88">IFERROR(INDEX(C81:C88, SMALL(IF("V"=F81:F88, ROW(F81:F88)-MIN(ROW(F81:F88))+1, ""), ROW() -80 )), "")</f>
        <v>0</v>
      </c>
      <c r="AD88" s="13" t="str">
        <f t="array" ref="AD88">IFERROR(INDEX(D81:D88, SMALL(IF("V"=F81:F88, ROW(F81:F88)-MIN(ROW(F81:F88))+1, ""), ROW() -80 )), "")</f>
        <v>11-743533</v>
      </c>
      <c r="AE88" s="13" t="str">
        <f t="array" ref="AE88">IFERROR(INDEX(E81:E88, SMALL(IF("V"=F81:F88, ROW(F81:F88)-MIN(ROW(F81:F88))+1, ""), ROW() -80 )), "")</f>
        <v>Taylor Mcbride</v>
      </c>
      <c r="AF88" s="13" t="str">
        <f t="array" ref="AF88">IFERROR(INDEX(B81:B88, SMALL(IF(ISNUMBER(SEARCH("JV1",F81:F88)), ROW(F81:F88)-MIN(ROW(F81:F88))+1, ""), ROW() -80 )), "")</f>
        <v/>
      </c>
      <c r="AG88" s="13" t="str">
        <f t="array" ref="AG88">IFERROR(INDEX(C81:C88, SMALL(IF(ISNUMBER(SEARCH("JV1",F81:F88)), ROW(F81:F88)-MIN(ROW(F81:F88))+1, ""), ROW() -80 )), "")</f>
        <v/>
      </c>
      <c r="AH88" s="13" t="str">
        <f t="array" ref="AH88">IFERROR(INDEX(D81:D88, SMALL(IF(ISNUMBER(SEARCH("JV1",F81:F88)), ROW(F81:F88)-MIN(ROW(F81:F88))+1, ""), ROW() -80 )), "")</f>
        <v/>
      </c>
      <c r="AI88" s="13" t="str">
        <f t="array" ref="AI88">IFERROR(INDEX(E81:E88, SMALL(IF(ISNUMBER(SEARCH("JV1",F81:F88)), ROW(F81:F88)-MIN(ROW(F81:F88))+1, ""), ROW() -80 )), "")</f>
        <v/>
      </c>
      <c r="AJ88" s="13" t="str">
        <f t="array" ref="AJ88">IFERROR(INDEX(B81:B88, SMALL(IF(ISNUMBER(SEARCH("JV2",F81:F88)), ROW(F81:F88)-MIN(ROW(F81:F88))+1, ""), ROW() -80 )), "")</f>
        <v/>
      </c>
      <c r="AK88" s="13" t="str">
        <f t="array" ref="AK88">IFERROR(INDEX(C81:C88, SMALL(IF(ISNUMBER(SEARCH("JV2",F81:F88)), ROW(F81:F88)-MIN(ROW(F81:F88))+1, ""), ROW() -80 )), "")</f>
        <v/>
      </c>
      <c r="AL88" s="13" t="str">
        <f t="array" ref="AL88">IFERROR(INDEX(D81:D88, SMALL(IF(ISNUMBER(SEARCH("JV2",F81:F88)), ROW(F81:F88)-MIN(ROW(F81:F88))+1, ""), ROW() -80 )), "")</f>
        <v/>
      </c>
      <c r="AM88" s="13" t="str">
        <f t="array" ref="AM88">IFERROR(INDEX(E81:E88, SMALL(IF(ISNUMBER(SEARCH("JV2",F81:F88)), ROW(F81:F88)-MIN(ROW(F81:F88))+1, ""), ROW() -80 )), "")</f>
        <v/>
      </c>
    </row>
    <row r="89" spans="2:39" s="13" customFormat="1" ht="15" customHeight="1" x14ac:dyDescent="0.3">
      <c r="B89" s="21" t="s">
        <v>258</v>
      </c>
      <c r="C89" s="1"/>
      <c r="D89" s="22" t="s">
        <v>560</v>
      </c>
      <c r="E89" s="1" t="s">
        <v>561</v>
      </c>
      <c r="F89" s="23" t="s">
        <v>14</v>
      </c>
      <c r="G89" s="24"/>
      <c r="H89" s="25">
        <v>4438</v>
      </c>
      <c r="I89" s="24"/>
      <c r="J89" s="25" t="b">
        <v>0</v>
      </c>
      <c r="K89" s="19"/>
      <c r="L89" s="26"/>
      <c r="M89" s="27"/>
      <c r="AB89" s="13" t="str">
        <f t="array" ref="AB89">IFERROR(INDEX(B89:B101, SMALL(IF("V"=F89:F101, ROW(F89:F101)-MIN(ROW(F89:F101))+1, ""), ROW() -88 )), "")</f>
        <v>Madonna University</v>
      </c>
      <c r="AC89" s="13">
        <f t="array" ref="AC89">IFERROR(INDEX(C89:C101, SMALL(IF("V"=F89:F101, ROW(F89:F101)-MIN(ROW(F89:F101))+1, ""), ROW() -88 )), "")</f>
        <v>0</v>
      </c>
      <c r="AD89" s="13" t="str">
        <f t="array" ref="AD89">IFERROR(INDEX(D89:D101, SMALL(IF("V"=F89:F101, ROW(F89:F101)-MIN(ROW(F89:F101))+1, ""), ROW() -88 )), "")</f>
        <v>7914-20325</v>
      </c>
      <c r="AE89" s="13" t="str">
        <f t="array" ref="AE89">IFERROR(INDEX(E89:E101, SMALL(IF("V"=F89:F101, ROW(F89:F101)-MIN(ROW(F89:F101))+1, ""), ROW() -88 )), "")</f>
        <v>Angelita Rodriguez</v>
      </c>
      <c r="AF89" s="13" t="str">
        <f t="array" ref="AF89">IFERROR(INDEX(B89:B101, SMALL(IF(ISNUMBER(SEARCH("JV1",F89:F101)), ROW(F89:F101)-MIN(ROW(F89:F101))+1, ""), ROW() -88 )), "")</f>
        <v>Madonna University</v>
      </c>
      <c r="AG89" s="13">
        <f t="array" ref="AG89">IFERROR(INDEX(C89:C101, SMALL(IF(ISNUMBER(SEARCH("JV1",F89:F101)), ROW(F89:F101)-MIN(ROW(F89:F101))+1, ""), ROW() -88 )), "")</f>
        <v>0</v>
      </c>
      <c r="AH89" s="13" t="str">
        <f t="array" ref="AH89">IFERROR(INDEX(D89:D101, SMALL(IF(ISNUMBER(SEARCH("JV1",F89:F101)), ROW(F89:F101)-MIN(ROW(F89:F101))+1, ""), ROW() -88 )), "")</f>
        <v>11-666945</v>
      </c>
      <c r="AI89" s="13" t="str">
        <f t="array" ref="AI89">IFERROR(INDEX(E89:E101, SMALL(IF(ISNUMBER(SEARCH("JV1",F89:F101)), ROW(F89:F101)-MIN(ROW(F89:F101))+1, ""), ROW() -88 )), "")</f>
        <v>Bayleigh Shimmell</v>
      </c>
      <c r="AJ89" s="13" t="str">
        <f t="array" ref="AJ89">IFERROR(INDEX(B89:B101, SMALL(IF(ISNUMBER(SEARCH("JV2",F89:F101)), ROW(F89:F101)-MIN(ROW(F89:F101))+1, ""), ROW() -88 )), "")</f>
        <v/>
      </c>
      <c r="AK89" s="13" t="str">
        <f t="array" ref="AK89">IFERROR(INDEX(C89:C101, SMALL(IF(ISNUMBER(SEARCH("JV2",F89:F101)), ROW(F89:F101)-MIN(ROW(F89:F101))+1, ""), ROW() -88 )), "")</f>
        <v/>
      </c>
      <c r="AL89" s="13" t="str">
        <f t="array" ref="AL89">IFERROR(INDEX(D89:D101, SMALL(IF(ISNUMBER(SEARCH("JV2",F89:F101)), ROW(F89:F101)-MIN(ROW(F89:F101))+1, ""), ROW() -88 )), "")</f>
        <v/>
      </c>
      <c r="AM89" s="13" t="str">
        <f t="array" ref="AM89">IFERROR(INDEX(E89:E101, SMALL(IF(ISNUMBER(SEARCH("JV2",F89:F101)), ROW(F89:F101)-MIN(ROW(F89:F101))+1, ""), ROW() -88 )), "")</f>
        <v/>
      </c>
    </row>
    <row r="90" spans="2:39" s="13" customFormat="1" ht="15" customHeight="1" x14ac:dyDescent="0.3">
      <c r="B90" s="21" t="s">
        <v>258</v>
      </c>
      <c r="C90" s="1"/>
      <c r="D90" s="22" t="s">
        <v>562</v>
      </c>
      <c r="E90" s="1" t="s">
        <v>563</v>
      </c>
      <c r="F90" s="23" t="s">
        <v>17</v>
      </c>
      <c r="G90" s="24"/>
      <c r="H90" s="25">
        <v>4438</v>
      </c>
      <c r="I90" s="24"/>
      <c r="J90" s="25" t="b">
        <v>0</v>
      </c>
      <c r="K90" s="19"/>
      <c r="L90" s="26"/>
      <c r="M90" s="27"/>
      <c r="AB90" s="13" t="str">
        <f t="array" ref="AB90">IFERROR(INDEX(B89:B101, SMALL(IF("V"=F89:F101, ROW(F89:F101)-MIN(ROW(F89:F101))+1, ""), ROW() -88 )), "")</f>
        <v>Madonna University</v>
      </c>
      <c r="AC90" s="13">
        <f t="array" ref="AC90">IFERROR(INDEX(C89:C101, SMALL(IF("V"=F89:F101, ROW(F89:F101)-MIN(ROW(F89:F101))+1, ""), ROW() -88 )), "")</f>
        <v>0</v>
      </c>
      <c r="AD90" s="13" t="str">
        <f t="array" ref="AD90">IFERROR(INDEX(D89:D101, SMALL(IF("V"=F89:F101, ROW(F89:F101)-MIN(ROW(F89:F101))+1, ""), ROW() -88 )), "")</f>
        <v>11-85881</v>
      </c>
      <c r="AE90" s="13" t="str">
        <f t="array" ref="AE90">IFERROR(INDEX(E89:E101, SMALL(IF("V"=F89:F101, ROW(F89:F101)-MIN(ROW(F89:F101))+1, ""), ROW() -88 )), "")</f>
        <v>Cassidy Halstead</v>
      </c>
      <c r="AF90" s="13" t="str">
        <f t="array" ref="AF90">IFERROR(INDEX(B89:B101, SMALL(IF(ISNUMBER(SEARCH("JV1",F89:F101)), ROW(F89:F101)-MIN(ROW(F89:F101))+1, ""), ROW() -88 )), "")</f>
        <v>Madonna University</v>
      </c>
      <c r="AG90" s="13">
        <f t="array" ref="AG90">IFERROR(INDEX(C89:C101, SMALL(IF(ISNUMBER(SEARCH("JV1",F89:F101)), ROW(F89:F101)-MIN(ROW(F89:F101))+1, ""), ROW() -88 )), "")</f>
        <v>0</v>
      </c>
      <c r="AH90" s="13" t="str">
        <f t="array" ref="AH90">IFERROR(INDEX(D89:D101, SMALL(IF(ISNUMBER(SEARCH("JV1",F89:F101)), ROW(F89:F101)-MIN(ROW(F89:F101))+1, ""), ROW() -88 )), "")</f>
        <v>22-10201</v>
      </c>
      <c r="AI90" s="13" t="str">
        <f t="array" ref="AI90">IFERROR(INDEX(E89:E101, SMALL(IF(ISNUMBER(SEARCH("JV1",F89:F101)), ROW(F89:F101)-MIN(ROW(F89:F101))+1, ""), ROW() -88 )), "")</f>
        <v>Britney Manning</v>
      </c>
      <c r="AJ90" s="13" t="str">
        <f t="array" ref="AJ90">IFERROR(INDEX(B89:B101, SMALL(IF(ISNUMBER(SEARCH("JV2",F89:F101)), ROW(F89:F101)-MIN(ROW(F89:F101))+1, ""), ROW() -88 )), "")</f>
        <v/>
      </c>
      <c r="AK90" s="13" t="str">
        <f t="array" ref="AK90">IFERROR(INDEX(C89:C101, SMALL(IF(ISNUMBER(SEARCH("JV2",F89:F101)), ROW(F89:F101)-MIN(ROW(F89:F101))+1, ""), ROW() -88 )), "")</f>
        <v/>
      </c>
      <c r="AL90" s="13" t="str">
        <f t="array" ref="AL90">IFERROR(INDEX(D89:D101, SMALL(IF(ISNUMBER(SEARCH("JV2",F89:F101)), ROW(F89:F101)-MIN(ROW(F89:F101))+1, ""), ROW() -88 )), "")</f>
        <v/>
      </c>
      <c r="AM90" s="13" t="str">
        <f t="array" ref="AM90">IFERROR(INDEX(E89:E101, SMALL(IF(ISNUMBER(SEARCH("JV2",F89:F101)), ROW(F89:F101)-MIN(ROW(F89:F101))+1, ""), ROW() -88 )), "")</f>
        <v/>
      </c>
    </row>
    <row r="91" spans="2:39" s="13" customFormat="1" ht="15" customHeight="1" x14ac:dyDescent="0.3">
      <c r="B91" s="21" t="s">
        <v>258</v>
      </c>
      <c r="C91" s="1"/>
      <c r="D91" s="22" t="s">
        <v>564</v>
      </c>
      <c r="E91" s="1" t="s">
        <v>565</v>
      </c>
      <c r="F91" s="23" t="s">
        <v>17</v>
      </c>
      <c r="G91" s="24"/>
      <c r="H91" s="25">
        <v>4438</v>
      </c>
      <c r="I91" s="24"/>
      <c r="J91" s="25" t="b">
        <v>0</v>
      </c>
      <c r="K91" s="19"/>
      <c r="L91" s="26"/>
      <c r="M91" s="27"/>
      <c r="AB91" s="13" t="str">
        <f t="array" ref="AB91">IFERROR(INDEX(B89:B101, SMALL(IF("V"=F89:F101, ROW(F89:F101)-MIN(ROW(F89:F101))+1, ""), ROW() -88 )), "")</f>
        <v>Madonna University</v>
      </c>
      <c r="AC91" s="13">
        <f t="array" ref="AC91">IFERROR(INDEX(C89:C101, SMALL(IF("V"=F89:F101, ROW(F89:F101)-MIN(ROW(F89:F101))+1, ""), ROW() -88 )), "")</f>
        <v>0</v>
      </c>
      <c r="AD91" s="13" t="str">
        <f t="array" ref="AD91">IFERROR(INDEX(D89:D101, SMALL(IF("V"=F89:F101, ROW(F89:F101)-MIN(ROW(F89:F101))+1, ""), ROW() -88 )), "")</f>
        <v>11-151762</v>
      </c>
      <c r="AE91" s="13" t="str">
        <f t="array" ref="AE91">IFERROR(INDEX(E89:E101, SMALL(IF("V"=F89:F101, ROW(F89:F101)-MIN(ROW(F89:F101))+1, ""), ROW() -88 )), "")</f>
        <v>Jillian Lipinski</v>
      </c>
      <c r="AF91" s="13" t="str">
        <f t="array" ref="AF91">IFERROR(INDEX(B89:B101, SMALL(IF(ISNUMBER(SEARCH("JV1",F89:F101)), ROW(F89:F101)-MIN(ROW(F89:F101))+1, ""), ROW() -88 )), "")</f>
        <v>Madonna University</v>
      </c>
      <c r="AG91" s="13">
        <f t="array" ref="AG91">IFERROR(INDEX(C89:C101, SMALL(IF(ISNUMBER(SEARCH("JV1",F89:F101)), ROW(F89:F101)-MIN(ROW(F89:F101))+1, ""), ROW() -88 )), "")</f>
        <v>0</v>
      </c>
      <c r="AH91" s="13" t="str">
        <f t="array" ref="AH91">IFERROR(INDEX(D89:D101, SMALL(IF(ISNUMBER(SEARCH("JV1",F89:F101)), ROW(F89:F101)-MIN(ROW(F89:F101))+1, ""), ROW() -88 )), "")</f>
        <v>21-36245</v>
      </c>
      <c r="AI91" s="13" t="str">
        <f t="array" ref="AI91">IFERROR(INDEX(E89:E101, SMALL(IF(ISNUMBER(SEARCH("JV1",F89:F101)), ROW(F89:F101)-MIN(ROW(F89:F101))+1, ""), ROW() -88 )), "")</f>
        <v>Hannah Thoms</v>
      </c>
      <c r="AJ91" s="13" t="str">
        <f t="array" ref="AJ91">IFERROR(INDEX(B89:B101, SMALL(IF(ISNUMBER(SEARCH("JV2",F89:F101)), ROW(F89:F101)-MIN(ROW(F89:F101))+1, ""), ROW() -88 )), "")</f>
        <v/>
      </c>
      <c r="AK91" s="13" t="str">
        <f t="array" ref="AK91">IFERROR(INDEX(C89:C101, SMALL(IF(ISNUMBER(SEARCH("JV2",F89:F101)), ROW(F89:F101)-MIN(ROW(F89:F101))+1, ""), ROW() -88 )), "")</f>
        <v/>
      </c>
      <c r="AL91" s="13" t="str">
        <f t="array" ref="AL91">IFERROR(INDEX(D89:D101, SMALL(IF(ISNUMBER(SEARCH("JV2",F89:F101)), ROW(F89:F101)-MIN(ROW(F89:F101))+1, ""), ROW() -88 )), "")</f>
        <v/>
      </c>
      <c r="AM91" s="13" t="str">
        <f t="array" ref="AM91">IFERROR(INDEX(E89:E101, SMALL(IF(ISNUMBER(SEARCH("JV2",F89:F101)), ROW(F89:F101)-MIN(ROW(F89:F101))+1, ""), ROW() -88 )), "")</f>
        <v/>
      </c>
    </row>
    <row r="92" spans="2:39" s="13" customFormat="1" ht="15" customHeight="1" x14ac:dyDescent="0.3">
      <c r="B92" s="21" t="s">
        <v>258</v>
      </c>
      <c r="C92" s="1"/>
      <c r="D92" s="22" t="s">
        <v>566</v>
      </c>
      <c r="E92" s="1" t="s">
        <v>567</v>
      </c>
      <c r="F92" s="23" t="s">
        <v>14</v>
      </c>
      <c r="G92" s="24"/>
      <c r="H92" s="25">
        <v>4438</v>
      </c>
      <c r="I92" s="24"/>
      <c r="J92" s="25" t="b">
        <v>0</v>
      </c>
      <c r="K92" s="19"/>
      <c r="L92" s="26"/>
      <c r="M92" s="27"/>
      <c r="AB92" s="13" t="str">
        <f t="array" ref="AB92">IFERROR(INDEX(B89:B101, SMALL(IF("V"=F89:F101, ROW(F89:F101)-MIN(ROW(F89:F101))+1, ""), ROW() -88 )), "")</f>
        <v>Madonna University</v>
      </c>
      <c r="AC92" s="13">
        <f t="array" ref="AC92">IFERROR(INDEX(C89:C101, SMALL(IF("V"=F89:F101, ROW(F89:F101)-MIN(ROW(F89:F101))+1, ""), ROW() -88 )), "")</f>
        <v>0</v>
      </c>
      <c r="AD92" s="13" t="str">
        <f t="array" ref="AD92">IFERROR(INDEX(D89:D101, SMALL(IF("V"=F89:F101, ROW(F89:F101)-MIN(ROW(F89:F101))+1, ""), ROW() -88 )), "")</f>
        <v>11-307138</v>
      </c>
      <c r="AE92" s="13" t="str">
        <f t="array" ref="AE92">IFERROR(INDEX(E89:E101, SMALL(IF("V"=F89:F101, ROW(F89:F101)-MIN(ROW(F89:F101))+1, ""), ROW() -88 )), "")</f>
        <v>Katherine Dybicki</v>
      </c>
      <c r="AF92" s="13" t="str">
        <f t="array" ref="AF92">IFERROR(INDEX(B89:B101, SMALL(IF(ISNUMBER(SEARCH("JV1",F89:F101)), ROW(F89:F101)-MIN(ROW(F89:F101))+1, ""), ROW() -88 )), "")</f>
        <v>Madonna University</v>
      </c>
      <c r="AG92" s="13">
        <f t="array" ref="AG92">IFERROR(INDEX(C89:C101, SMALL(IF(ISNUMBER(SEARCH("JV1",F89:F101)), ROW(F89:F101)-MIN(ROW(F89:F101))+1, ""), ROW() -88 )), "")</f>
        <v>0</v>
      </c>
      <c r="AH92" s="13" t="str">
        <f t="array" ref="AH92">IFERROR(INDEX(D89:D101, SMALL(IF(ISNUMBER(SEARCH("JV1",F89:F101)), ROW(F89:F101)-MIN(ROW(F89:F101))+1, ""), ROW() -88 )), "")</f>
        <v>11-411104</v>
      </c>
      <c r="AI92" s="13" t="str">
        <f t="array" ref="AI92">IFERROR(INDEX(E89:E101, SMALL(IF(ISNUMBER(SEARCH("JV1",F89:F101)), ROW(F89:F101)-MIN(ROW(F89:F101))+1, ""), ROW() -88 )), "")</f>
        <v>Isabella Portman</v>
      </c>
      <c r="AJ92" s="13" t="str">
        <f t="array" ref="AJ92">IFERROR(INDEX(B89:B101, SMALL(IF(ISNUMBER(SEARCH("JV2",F89:F101)), ROW(F89:F101)-MIN(ROW(F89:F101))+1, ""), ROW() -88 )), "")</f>
        <v/>
      </c>
      <c r="AK92" s="13" t="str">
        <f t="array" ref="AK92">IFERROR(INDEX(C89:C101, SMALL(IF(ISNUMBER(SEARCH("JV2",F89:F101)), ROW(F89:F101)-MIN(ROW(F89:F101))+1, ""), ROW() -88 )), "")</f>
        <v/>
      </c>
      <c r="AL92" s="13" t="str">
        <f t="array" ref="AL92">IFERROR(INDEX(D89:D101, SMALL(IF(ISNUMBER(SEARCH("JV2",F89:F101)), ROW(F89:F101)-MIN(ROW(F89:F101))+1, ""), ROW() -88 )), "")</f>
        <v/>
      </c>
      <c r="AM92" s="13" t="str">
        <f t="array" ref="AM92">IFERROR(INDEX(E89:E101, SMALL(IF(ISNUMBER(SEARCH("JV2",F89:F101)), ROW(F89:F101)-MIN(ROW(F89:F101))+1, ""), ROW() -88 )), "")</f>
        <v/>
      </c>
    </row>
    <row r="93" spans="2:39" s="13" customFormat="1" ht="15" customHeight="1" x14ac:dyDescent="0.3">
      <c r="B93" s="21" t="s">
        <v>258</v>
      </c>
      <c r="C93" s="1"/>
      <c r="D93" s="22" t="s">
        <v>568</v>
      </c>
      <c r="E93" s="1" t="s">
        <v>569</v>
      </c>
      <c r="F93" s="23" t="s">
        <v>17</v>
      </c>
      <c r="G93" s="24"/>
      <c r="H93" s="25">
        <v>4438</v>
      </c>
      <c r="I93" s="24"/>
      <c r="J93" s="25" t="b">
        <v>0</v>
      </c>
      <c r="K93" s="19"/>
      <c r="L93" s="26"/>
      <c r="M93" s="27"/>
      <c r="AB93" s="13" t="str">
        <f t="array" ref="AB93">IFERROR(INDEX(B89:B101, SMALL(IF("V"=F89:F101, ROW(F89:F101)-MIN(ROW(F89:F101))+1, ""), ROW() -88 )), "")</f>
        <v>Madonna University</v>
      </c>
      <c r="AC93" s="13">
        <f t="array" ref="AC93">IFERROR(INDEX(C89:C101, SMALL(IF("V"=F89:F101, ROW(F89:F101)-MIN(ROW(F89:F101))+1, ""), ROW() -88 )), "")</f>
        <v>0</v>
      </c>
      <c r="AD93" s="13" t="str">
        <f t="array" ref="AD93">IFERROR(INDEX(D89:D101, SMALL(IF("V"=F89:F101, ROW(F89:F101)-MIN(ROW(F89:F101))+1, ""), ROW() -88 )), "")</f>
        <v>15-114407</v>
      </c>
      <c r="AE93" s="13" t="str">
        <f t="array" ref="AE93">IFERROR(INDEX(E89:E101, SMALL(IF("V"=F89:F101, ROW(F89:F101)-MIN(ROW(F89:F101))+1, ""), ROW() -88 )), "")</f>
        <v>Laila Lupercio</v>
      </c>
      <c r="AF93" s="13" t="str">
        <f t="array" ref="AF93">IFERROR(INDEX(B89:B101, SMALL(IF(ISNUMBER(SEARCH("JV1",F89:F101)), ROW(F89:F101)-MIN(ROW(F89:F101))+1, ""), ROW() -88 )), "")</f>
        <v>Madonna University</v>
      </c>
      <c r="AG93" s="13">
        <f t="array" ref="AG93">IFERROR(INDEX(C89:C101, SMALL(IF(ISNUMBER(SEARCH("JV1",F89:F101)), ROW(F89:F101)-MIN(ROW(F89:F101))+1, ""), ROW() -88 )), "")</f>
        <v>0</v>
      </c>
      <c r="AH93" s="13" t="str">
        <f t="array" ref="AH93">IFERROR(INDEX(D89:D101, SMALL(IF(ISNUMBER(SEARCH("JV1",F89:F101)), ROW(F89:F101)-MIN(ROW(F89:F101))+1, ""), ROW() -88 )), "")</f>
        <v>20-38033</v>
      </c>
      <c r="AI93" s="13" t="str">
        <f t="array" ref="AI93">IFERROR(INDEX(E89:E101, SMALL(IF(ISNUMBER(SEARCH("JV1",F89:F101)), ROW(F89:F101)-MIN(ROW(F89:F101))+1, ""), ROW() -88 )), "")</f>
        <v>Miranda Manszewski</v>
      </c>
      <c r="AJ93" s="13" t="str">
        <f t="array" ref="AJ93">IFERROR(INDEX(B89:B101, SMALL(IF(ISNUMBER(SEARCH("JV2",F89:F101)), ROW(F89:F101)-MIN(ROW(F89:F101))+1, ""), ROW() -88 )), "")</f>
        <v/>
      </c>
      <c r="AK93" s="13" t="str">
        <f t="array" ref="AK93">IFERROR(INDEX(C89:C101, SMALL(IF(ISNUMBER(SEARCH("JV2",F89:F101)), ROW(F89:F101)-MIN(ROW(F89:F101))+1, ""), ROW() -88 )), "")</f>
        <v/>
      </c>
      <c r="AL93" s="13" t="str">
        <f t="array" ref="AL93">IFERROR(INDEX(D89:D101, SMALL(IF(ISNUMBER(SEARCH("JV2",F89:F101)), ROW(F89:F101)-MIN(ROW(F89:F101))+1, ""), ROW() -88 )), "")</f>
        <v/>
      </c>
      <c r="AM93" s="13" t="str">
        <f t="array" ref="AM93">IFERROR(INDEX(E89:E101, SMALL(IF(ISNUMBER(SEARCH("JV2",F89:F101)), ROW(F89:F101)-MIN(ROW(F89:F101))+1, ""), ROW() -88 )), "")</f>
        <v/>
      </c>
    </row>
    <row r="94" spans="2:39" s="13" customFormat="1" ht="15" customHeight="1" x14ac:dyDescent="0.3">
      <c r="B94" s="21" t="s">
        <v>258</v>
      </c>
      <c r="C94" s="1"/>
      <c r="D94" s="22" t="s">
        <v>570</v>
      </c>
      <c r="E94" s="1" t="s">
        <v>571</v>
      </c>
      <c r="F94" s="23" t="s">
        <v>17</v>
      </c>
      <c r="G94" s="24"/>
      <c r="H94" s="25">
        <v>4438</v>
      </c>
      <c r="I94" s="24"/>
      <c r="J94" s="25" t="b">
        <v>0</v>
      </c>
      <c r="K94" s="19"/>
      <c r="L94" s="26"/>
      <c r="M94" s="27"/>
      <c r="AB94" s="13" t="str">
        <f t="array" ref="AB94">IFERROR(INDEX(B89:B101, SMALL(IF("V"=F89:F101, ROW(F89:F101)-MIN(ROW(F89:F101))+1, ""), ROW() -88 )), "")</f>
        <v>Madonna University</v>
      </c>
      <c r="AC94" s="13">
        <f t="array" ref="AC94">IFERROR(INDEX(C89:C101, SMALL(IF("V"=F89:F101, ROW(F89:F101)-MIN(ROW(F89:F101))+1, ""), ROW() -88 )), "")</f>
        <v>0</v>
      </c>
      <c r="AD94" s="13" t="str">
        <f t="array" ref="AD94">IFERROR(INDEX(D89:D101, SMALL(IF("V"=F89:F101, ROW(F89:F101)-MIN(ROW(F89:F101))+1, ""), ROW() -88 )), "")</f>
        <v>7914-5720</v>
      </c>
      <c r="AE94" s="13" t="str">
        <f t="array" ref="AE94">IFERROR(INDEX(E89:E101, SMALL(IF("V"=F89:F101, ROW(F89:F101)-MIN(ROW(F89:F101))+1, ""), ROW() -88 )), "")</f>
        <v>Maya Janowicz</v>
      </c>
      <c r="AF94" s="13" t="str">
        <f t="array" ref="AF94">IFERROR(INDEX(B89:B101, SMALL(IF(ISNUMBER(SEARCH("JV1",F89:F101)), ROW(F89:F101)-MIN(ROW(F89:F101))+1, ""), ROW() -88 )), "")</f>
        <v>Madonna University</v>
      </c>
      <c r="AG94" s="13">
        <f t="array" ref="AG94">IFERROR(INDEX(C89:C101, SMALL(IF(ISNUMBER(SEARCH("JV1",F89:F101)), ROW(F89:F101)-MIN(ROW(F89:F101))+1, ""), ROW() -88 )), "")</f>
        <v>0</v>
      </c>
      <c r="AH94" s="13" t="str">
        <f t="array" ref="AH94">IFERROR(INDEX(D89:D101, SMALL(IF(ISNUMBER(SEARCH("JV1",F89:F101)), ROW(F89:F101)-MIN(ROW(F89:F101))+1, ""), ROW() -88 )), "")</f>
        <v>8568-475384</v>
      </c>
      <c r="AI94" s="13" t="str">
        <f t="array" ref="AI94">IFERROR(INDEX(E89:E101, SMALL(IF(ISNUMBER(SEARCH("JV1",F89:F101)), ROW(F89:F101)-MIN(ROW(F89:F101))+1, ""), ROW() -88 )), "")</f>
        <v>Tamia Jackson</v>
      </c>
      <c r="AJ94" s="13" t="str">
        <f t="array" ref="AJ94">IFERROR(INDEX(B89:B101, SMALL(IF(ISNUMBER(SEARCH("JV2",F89:F101)), ROW(F89:F101)-MIN(ROW(F89:F101))+1, ""), ROW() -88 )), "")</f>
        <v/>
      </c>
      <c r="AK94" s="13" t="str">
        <f t="array" ref="AK94">IFERROR(INDEX(C89:C101, SMALL(IF(ISNUMBER(SEARCH("JV2",F89:F101)), ROW(F89:F101)-MIN(ROW(F89:F101))+1, ""), ROW() -88 )), "")</f>
        <v/>
      </c>
      <c r="AL94" s="13" t="str">
        <f t="array" ref="AL94">IFERROR(INDEX(D89:D101, SMALL(IF(ISNUMBER(SEARCH("JV2",F89:F101)), ROW(F89:F101)-MIN(ROW(F89:F101))+1, ""), ROW() -88 )), "")</f>
        <v/>
      </c>
      <c r="AM94" s="13" t="str">
        <f t="array" ref="AM94">IFERROR(INDEX(E89:E101, SMALL(IF(ISNUMBER(SEARCH("JV2",F89:F101)), ROW(F89:F101)-MIN(ROW(F89:F101))+1, ""), ROW() -88 )), "")</f>
        <v/>
      </c>
    </row>
    <row r="95" spans="2:39" s="13" customFormat="1" ht="15" customHeight="1" x14ac:dyDescent="0.3">
      <c r="B95" s="21" t="s">
        <v>258</v>
      </c>
      <c r="C95" s="1"/>
      <c r="D95" s="22" t="s">
        <v>572</v>
      </c>
      <c r="E95" s="1" t="s">
        <v>573</v>
      </c>
      <c r="F95" s="23" t="s">
        <v>14</v>
      </c>
      <c r="G95" s="24"/>
      <c r="H95" s="25">
        <v>4438</v>
      </c>
      <c r="I95" s="24"/>
      <c r="J95" s="25" t="b">
        <v>0</v>
      </c>
      <c r="K95" s="19"/>
      <c r="L95" s="26"/>
      <c r="M95" s="27"/>
      <c r="AB95" s="13" t="str">
        <f t="array" ref="AB95">IFERROR(INDEX(B89:B101, SMALL(IF("V"=F89:F101, ROW(F89:F101)-MIN(ROW(F89:F101))+1, ""), ROW() -88 )), "")</f>
        <v>Madonna University</v>
      </c>
      <c r="AC95" s="13">
        <f t="array" ref="AC95">IFERROR(INDEX(C89:C101, SMALL(IF("V"=F89:F101, ROW(F89:F101)-MIN(ROW(F89:F101))+1, ""), ROW() -88 )), "")</f>
        <v>0</v>
      </c>
      <c r="AD95" s="13" t="str">
        <f t="array" ref="AD95">IFERROR(INDEX(D89:D101, SMALL(IF("V"=F89:F101, ROW(F89:F101)-MIN(ROW(F89:F101))+1, ""), ROW() -88 )), "")</f>
        <v>7914-50888</v>
      </c>
      <c r="AE95" s="13" t="str">
        <f t="array" ref="AE95">IFERROR(INDEX(E89:E101, SMALL(IF("V"=F89:F101, ROW(F89:F101)-MIN(ROW(F89:F101))+1, ""), ROW() -88 )), "")</f>
        <v>Olivia Spaller</v>
      </c>
      <c r="AF95" s="13" t="str">
        <f t="array" ref="AF95">IFERROR(INDEX(B89:B101, SMALL(IF(ISNUMBER(SEARCH("JV1",F89:F101)), ROW(F89:F101)-MIN(ROW(F89:F101))+1, ""), ROW() -88 )), "")</f>
        <v/>
      </c>
      <c r="AG95" s="13" t="str">
        <f t="array" ref="AG95">IFERROR(INDEX(C89:C101, SMALL(IF(ISNUMBER(SEARCH("JV1",F89:F101)), ROW(F89:F101)-MIN(ROW(F89:F101))+1, ""), ROW() -88 )), "")</f>
        <v/>
      </c>
      <c r="AH95" s="13" t="str">
        <f t="array" ref="AH95">IFERROR(INDEX(D89:D101, SMALL(IF(ISNUMBER(SEARCH("JV1",F89:F101)), ROW(F89:F101)-MIN(ROW(F89:F101))+1, ""), ROW() -88 )), "")</f>
        <v/>
      </c>
      <c r="AI95" s="13" t="str">
        <f t="array" ref="AI95">IFERROR(INDEX(E89:E101, SMALL(IF(ISNUMBER(SEARCH("JV1",F89:F101)), ROW(F89:F101)-MIN(ROW(F89:F101))+1, ""), ROW() -88 )), "")</f>
        <v/>
      </c>
      <c r="AJ95" s="13" t="str">
        <f t="array" ref="AJ95">IFERROR(INDEX(B89:B101, SMALL(IF(ISNUMBER(SEARCH("JV2",F89:F101)), ROW(F89:F101)-MIN(ROW(F89:F101))+1, ""), ROW() -88 )), "")</f>
        <v/>
      </c>
      <c r="AK95" s="13" t="str">
        <f t="array" ref="AK95">IFERROR(INDEX(C89:C101, SMALL(IF(ISNUMBER(SEARCH("JV2",F89:F101)), ROW(F89:F101)-MIN(ROW(F89:F101))+1, ""), ROW() -88 )), "")</f>
        <v/>
      </c>
      <c r="AL95" s="13" t="str">
        <f t="array" ref="AL95">IFERROR(INDEX(D89:D101, SMALL(IF(ISNUMBER(SEARCH("JV2",F89:F101)), ROW(F89:F101)-MIN(ROW(F89:F101))+1, ""), ROW() -88 )), "")</f>
        <v/>
      </c>
      <c r="AM95" s="13" t="str">
        <f t="array" ref="AM95">IFERROR(INDEX(E89:E101, SMALL(IF(ISNUMBER(SEARCH("JV2",F89:F101)), ROW(F89:F101)-MIN(ROW(F89:F101))+1, ""), ROW() -88 )), "")</f>
        <v/>
      </c>
    </row>
    <row r="96" spans="2:39" s="13" customFormat="1" ht="15" customHeight="1" x14ac:dyDescent="0.3">
      <c r="B96" s="21" t="s">
        <v>258</v>
      </c>
      <c r="C96" s="1"/>
      <c r="D96" s="22" t="s">
        <v>574</v>
      </c>
      <c r="E96" s="1" t="s">
        <v>575</v>
      </c>
      <c r="F96" s="23" t="s">
        <v>14</v>
      </c>
      <c r="G96" s="24"/>
      <c r="H96" s="25">
        <v>4438</v>
      </c>
      <c r="I96" s="24"/>
      <c r="J96" s="25" t="b">
        <v>0</v>
      </c>
      <c r="K96" s="19"/>
      <c r="L96" s="26"/>
      <c r="M96" s="27"/>
      <c r="AB96" s="13" t="str">
        <f t="array" ref="AB96">IFERROR(INDEX(B89:B101, SMALL(IF("V"=F89:F101, ROW(F89:F101)-MIN(ROW(F89:F101))+1, ""), ROW() -88 )), "")</f>
        <v/>
      </c>
      <c r="AC96" s="13" t="str">
        <f t="array" ref="AC96">IFERROR(INDEX(C89:C101, SMALL(IF("V"=F89:F101, ROW(F89:F101)-MIN(ROW(F89:F101))+1, ""), ROW() -88 )), "")</f>
        <v/>
      </c>
      <c r="AD96" s="13" t="str">
        <f t="array" ref="AD96">IFERROR(INDEX(D89:D101, SMALL(IF("V"=F89:F101, ROW(F89:F101)-MIN(ROW(F89:F101))+1, ""), ROW() -88 )), "")</f>
        <v/>
      </c>
      <c r="AE96" s="13" t="str">
        <f t="array" ref="AE96">IFERROR(INDEX(E89:E101, SMALL(IF("V"=F89:F101, ROW(F89:F101)-MIN(ROW(F89:F101))+1, ""), ROW() -88 )), "")</f>
        <v/>
      </c>
      <c r="AF96" s="13" t="str">
        <f t="array" ref="AF96">IFERROR(INDEX(B89:B101, SMALL(IF(ISNUMBER(SEARCH("JV1",F89:F101)), ROW(F89:F101)-MIN(ROW(F89:F101))+1, ""), ROW() -88 )), "")</f>
        <v/>
      </c>
      <c r="AG96" s="13" t="str">
        <f t="array" ref="AG96">IFERROR(INDEX(C89:C101, SMALL(IF(ISNUMBER(SEARCH("JV1",F89:F101)), ROW(F89:F101)-MIN(ROW(F89:F101))+1, ""), ROW() -88 )), "")</f>
        <v/>
      </c>
      <c r="AH96" s="13" t="str">
        <f t="array" ref="AH96">IFERROR(INDEX(D89:D101, SMALL(IF(ISNUMBER(SEARCH("JV1",F89:F101)), ROW(F89:F101)-MIN(ROW(F89:F101))+1, ""), ROW() -88 )), "")</f>
        <v/>
      </c>
      <c r="AI96" s="13" t="str">
        <f t="array" ref="AI96">IFERROR(INDEX(E89:E101, SMALL(IF(ISNUMBER(SEARCH("JV1",F89:F101)), ROW(F89:F101)-MIN(ROW(F89:F101))+1, ""), ROW() -88 )), "")</f>
        <v/>
      </c>
      <c r="AJ96" s="13" t="str">
        <f t="array" ref="AJ96">IFERROR(INDEX(B89:B101, SMALL(IF(ISNUMBER(SEARCH("JV2",F89:F101)), ROW(F89:F101)-MIN(ROW(F89:F101))+1, ""), ROW() -88 )), "")</f>
        <v/>
      </c>
      <c r="AK96" s="13" t="str">
        <f t="array" ref="AK96">IFERROR(INDEX(C89:C101, SMALL(IF(ISNUMBER(SEARCH("JV2",F89:F101)), ROW(F89:F101)-MIN(ROW(F89:F101))+1, ""), ROW() -88 )), "")</f>
        <v/>
      </c>
      <c r="AL96" s="13" t="str">
        <f t="array" ref="AL96">IFERROR(INDEX(D89:D101, SMALL(IF(ISNUMBER(SEARCH("JV2",F89:F101)), ROW(F89:F101)-MIN(ROW(F89:F101))+1, ""), ROW() -88 )), "")</f>
        <v/>
      </c>
      <c r="AM96" s="13" t="str">
        <f t="array" ref="AM96">IFERROR(INDEX(E89:E101, SMALL(IF(ISNUMBER(SEARCH("JV2",F89:F101)), ROW(F89:F101)-MIN(ROW(F89:F101))+1, ""), ROW() -88 )), "")</f>
        <v/>
      </c>
    </row>
    <row r="97" spans="2:39" s="13" customFormat="1" ht="15" customHeight="1" x14ac:dyDescent="0.3">
      <c r="B97" s="21" t="s">
        <v>258</v>
      </c>
      <c r="C97" s="1"/>
      <c r="D97" s="22" t="s">
        <v>576</v>
      </c>
      <c r="E97" s="1" t="s">
        <v>577</v>
      </c>
      <c r="F97" s="23" t="s">
        <v>14</v>
      </c>
      <c r="G97" s="24"/>
      <c r="H97" s="25">
        <v>4438</v>
      </c>
      <c r="I97" s="24"/>
      <c r="J97" s="25" t="b">
        <v>0</v>
      </c>
      <c r="K97" s="19"/>
      <c r="L97" s="26"/>
      <c r="M97" s="27"/>
    </row>
    <row r="98" spans="2:39" s="13" customFormat="1" ht="15" customHeight="1" x14ac:dyDescent="0.3">
      <c r="B98" s="21" t="s">
        <v>258</v>
      </c>
      <c r="C98" s="1"/>
      <c r="D98" s="22" t="s">
        <v>578</v>
      </c>
      <c r="E98" s="1" t="s">
        <v>579</v>
      </c>
      <c r="F98" s="23" t="s">
        <v>14</v>
      </c>
      <c r="G98" s="24"/>
      <c r="H98" s="25">
        <v>4438</v>
      </c>
      <c r="I98" s="24"/>
      <c r="J98" s="25" t="b">
        <v>0</v>
      </c>
      <c r="K98" s="19"/>
      <c r="L98" s="26"/>
      <c r="M98" s="27"/>
    </row>
    <row r="99" spans="2:39" s="13" customFormat="1" ht="15" customHeight="1" x14ac:dyDescent="0.3">
      <c r="B99" s="21" t="s">
        <v>258</v>
      </c>
      <c r="C99" s="1"/>
      <c r="D99" s="22" t="s">
        <v>580</v>
      </c>
      <c r="E99" s="1" t="s">
        <v>581</v>
      </c>
      <c r="F99" s="23" t="s">
        <v>17</v>
      </c>
      <c r="G99" s="24"/>
      <c r="H99" s="25">
        <v>4438</v>
      </c>
      <c r="I99" s="24"/>
      <c r="J99" s="25" t="b">
        <v>0</v>
      </c>
      <c r="K99" s="19"/>
      <c r="L99" s="26"/>
      <c r="M99" s="27"/>
    </row>
    <row r="100" spans="2:39" s="13" customFormat="1" ht="15" customHeight="1" x14ac:dyDescent="0.3">
      <c r="B100" s="21" t="s">
        <v>258</v>
      </c>
      <c r="C100" s="1"/>
      <c r="D100" s="22" t="s">
        <v>582</v>
      </c>
      <c r="E100" s="1" t="s">
        <v>583</v>
      </c>
      <c r="F100" s="23" t="s">
        <v>14</v>
      </c>
      <c r="G100" s="24"/>
      <c r="H100" s="25">
        <v>4438</v>
      </c>
      <c r="I100" s="24"/>
      <c r="J100" s="25" t="b">
        <v>0</v>
      </c>
      <c r="K100" s="19"/>
      <c r="L100" s="26"/>
      <c r="M100" s="27"/>
    </row>
    <row r="101" spans="2:39" s="13" customFormat="1" ht="15" customHeight="1" x14ac:dyDescent="0.3">
      <c r="B101" s="21" t="s">
        <v>258</v>
      </c>
      <c r="C101" s="1"/>
      <c r="D101" s="22" t="s">
        <v>584</v>
      </c>
      <c r="E101" s="1" t="s">
        <v>585</v>
      </c>
      <c r="F101" s="23" t="s">
        <v>17</v>
      </c>
      <c r="G101" s="24"/>
      <c r="H101" s="25">
        <v>4438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3">
      <c r="B102" s="21" t="s">
        <v>287</v>
      </c>
      <c r="C102" s="1"/>
      <c r="D102" s="22" t="s">
        <v>586</v>
      </c>
      <c r="E102" s="1" t="s">
        <v>587</v>
      </c>
      <c r="F102" s="23" t="s">
        <v>30</v>
      </c>
      <c r="G102" s="24"/>
      <c r="H102" s="25">
        <v>2533</v>
      </c>
      <c r="I102" s="24"/>
      <c r="J102" s="25" t="b">
        <v>0</v>
      </c>
      <c r="K102" s="19"/>
      <c r="L102" s="26"/>
      <c r="M102" s="27"/>
      <c r="AB102" s="13" t="str">
        <f t="array" ref="AB102">IFERROR(INDEX(B102:B110, SMALL(IF("V"=F102:F110, ROW(F102:F110)-MIN(ROW(F102:F110))+1, ""), ROW() -101 )), "")</f>
        <v>Michigan-Dearborn</v>
      </c>
      <c r="AC102" s="13">
        <f t="array" ref="AC102">IFERROR(INDEX(C102:C110, SMALL(IF("V"=F102:F110, ROW(F102:F110)-MIN(ROW(F102:F110))+1, ""), ROW() -101 )), "")</f>
        <v>0</v>
      </c>
      <c r="AD102" s="13" t="str">
        <f t="array" ref="AD102">IFERROR(INDEX(D102:D110, SMALL(IF("V"=F102:F110, ROW(F102:F110)-MIN(ROW(F102:F110))+1, ""), ROW() -101 )), "")</f>
        <v>11-676065</v>
      </c>
      <c r="AE102" s="13" t="str">
        <f t="array" ref="AE102">IFERROR(INDEX(E102:E110, SMALL(IF("V"=F102:F110, ROW(F102:F110)-MIN(ROW(F102:F110))+1, ""), ROW() -101 )), "")</f>
        <v>Elizabeth Breitzman</v>
      </c>
      <c r="AF102" s="13" t="str">
        <f t="array" ref="AF102">IFERROR(INDEX(B102:B110, SMALL(IF(ISNUMBER(SEARCH("JV1",F102:F110)), ROW(F102:F110)-MIN(ROW(F102:F110))+1, ""), ROW() -101 )), "")</f>
        <v/>
      </c>
      <c r="AG102" s="13" t="str">
        <f t="array" ref="AG102">IFERROR(INDEX(C102:C110, SMALL(IF(ISNUMBER(SEARCH("JV1",F102:F110)), ROW(F102:F110)-MIN(ROW(F102:F110))+1, ""), ROW() -101 )), "")</f>
        <v/>
      </c>
      <c r="AH102" s="13" t="str">
        <f t="array" ref="AH102">IFERROR(INDEX(D102:D110, SMALL(IF(ISNUMBER(SEARCH("JV1",F102:F110)), ROW(F102:F110)-MIN(ROW(F102:F110))+1, ""), ROW() -101 )), "")</f>
        <v/>
      </c>
      <c r="AI102" s="13" t="str">
        <f t="array" ref="AI102">IFERROR(INDEX(E102:E110, SMALL(IF(ISNUMBER(SEARCH("JV1",F102:F110)), ROW(F102:F110)-MIN(ROW(F102:F110))+1, ""), ROW() -101 )), "")</f>
        <v/>
      </c>
      <c r="AJ102" s="13" t="str">
        <f t="array" ref="AJ102">IFERROR(INDEX(B102:B110, SMALL(IF(ISNUMBER(SEARCH("JV2",F102:F110)), ROW(F102:F110)-MIN(ROW(F102:F110))+1, ""), ROW() -101 )), "")</f>
        <v/>
      </c>
      <c r="AK102" s="13" t="str">
        <f t="array" ref="AK102">IFERROR(INDEX(C102:C110, SMALL(IF(ISNUMBER(SEARCH("JV2",F102:F110)), ROW(F102:F110)-MIN(ROW(F102:F110))+1, ""), ROW() -101 )), "")</f>
        <v/>
      </c>
      <c r="AL102" s="13" t="str">
        <f t="array" ref="AL102">IFERROR(INDEX(D102:D110, SMALL(IF(ISNUMBER(SEARCH("JV2",F102:F110)), ROW(F102:F110)-MIN(ROW(F102:F110))+1, ""), ROW() -101 )), "")</f>
        <v/>
      </c>
      <c r="AM102" s="13" t="str">
        <f t="array" ref="AM102">IFERROR(INDEX(E102:E110, SMALL(IF(ISNUMBER(SEARCH("JV2",F102:F110)), ROW(F102:F110)-MIN(ROW(F102:F110))+1, ""), ROW() -101 )), "")</f>
        <v/>
      </c>
    </row>
    <row r="103" spans="2:39" s="13" customFormat="1" ht="15" customHeight="1" x14ac:dyDescent="0.3">
      <c r="B103" s="21" t="s">
        <v>287</v>
      </c>
      <c r="C103" s="1"/>
      <c r="D103" s="22" t="s">
        <v>588</v>
      </c>
      <c r="E103" s="1" t="s">
        <v>589</v>
      </c>
      <c r="F103" s="23" t="s">
        <v>30</v>
      </c>
      <c r="G103" s="24"/>
      <c r="H103" s="25">
        <v>2533</v>
      </c>
      <c r="I103" s="24"/>
      <c r="J103" s="25" t="b">
        <v>0</v>
      </c>
      <c r="K103" s="19"/>
      <c r="L103" s="26"/>
      <c r="M103" s="27"/>
      <c r="AB103" s="13" t="str">
        <f t="array" ref="AB103">IFERROR(INDEX(B102:B110, SMALL(IF("V"=F102:F110, ROW(F102:F110)-MIN(ROW(F102:F110))+1, ""), ROW() -101 )), "")</f>
        <v>Michigan-Dearborn</v>
      </c>
      <c r="AC103" s="13">
        <f t="array" ref="AC103">IFERROR(INDEX(C102:C110, SMALL(IF("V"=F102:F110, ROW(F102:F110)-MIN(ROW(F102:F110))+1, ""), ROW() -101 )), "")</f>
        <v>0</v>
      </c>
      <c r="AD103" s="13" t="str">
        <f t="array" ref="AD103">IFERROR(INDEX(D102:D110, SMALL(IF("V"=F102:F110, ROW(F102:F110)-MIN(ROW(F102:F110))+1, ""), ROW() -101 )), "")</f>
        <v>15-197083</v>
      </c>
      <c r="AE103" s="13" t="str">
        <f t="array" ref="AE103">IFERROR(INDEX(E102:E110, SMALL(IF("V"=F102:F110, ROW(F102:F110)-MIN(ROW(F102:F110))+1, ""), ROW() -101 )), "")</f>
        <v>Jessica Ludwick</v>
      </c>
      <c r="AF103" s="13" t="str">
        <f t="array" ref="AF103">IFERROR(INDEX(B102:B110, SMALL(IF(ISNUMBER(SEARCH("JV1",F102:F110)), ROW(F102:F110)-MIN(ROW(F102:F110))+1, ""), ROW() -101 )), "")</f>
        <v/>
      </c>
      <c r="AG103" s="13" t="str">
        <f t="array" ref="AG103">IFERROR(INDEX(C102:C110, SMALL(IF(ISNUMBER(SEARCH("JV1",F102:F110)), ROW(F102:F110)-MIN(ROW(F102:F110))+1, ""), ROW() -101 )), "")</f>
        <v/>
      </c>
      <c r="AH103" s="13" t="str">
        <f t="array" ref="AH103">IFERROR(INDEX(D102:D110, SMALL(IF(ISNUMBER(SEARCH("JV1",F102:F110)), ROW(F102:F110)-MIN(ROW(F102:F110))+1, ""), ROW() -101 )), "")</f>
        <v/>
      </c>
      <c r="AI103" s="13" t="str">
        <f t="array" ref="AI103">IFERROR(INDEX(E102:E110, SMALL(IF(ISNUMBER(SEARCH("JV1",F102:F110)), ROW(F102:F110)-MIN(ROW(F102:F110))+1, ""), ROW() -101 )), "")</f>
        <v/>
      </c>
      <c r="AJ103" s="13" t="str">
        <f t="array" ref="AJ103">IFERROR(INDEX(B102:B110, SMALL(IF(ISNUMBER(SEARCH("JV2",F102:F110)), ROW(F102:F110)-MIN(ROW(F102:F110))+1, ""), ROW() -101 )), "")</f>
        <v/>
      </c>
      <c r="AK103" s="13" t="str">
        <f t="array" ref="AK103">IFERROR(INDEX(C102:C110, SMALL(IF(ISNUMBER(SEARCH("JV2",F102:F110)), ROW(F102:F110)-MIN(ROW(F102:F110))+1, ""), ROW() -101 )), "")</f>
        <v/>
      </c>
      <c r="AL103" s="13" t="str">
        <f t="array" ref="AL103">IFERROR(INDEX(D102:D110, SMALL(IF(ISNUMBER(SEARCH("JV2",F102:F110)), ROW(F102:F110)-MIN(ROW(F102:F110))+1, ""), ROW() -101 )), "")</f>
        <v/>
      </c>
      <c r="AM103" s="13" t="str">
        <f t="array" ref="AM103">IFERROR(INDEX(E102:E110, SMALL(IF(ISNUMBER(SEARCH("JV2",F102:F110)), ROW(F102:F110)-MIN(ROW(F102:F110))+1, ""), ROW() -101 )), "")</f>
        <v/>
      </c>
    </row>
    <row r="104" spans="2:39" s="13" customFormat="1" ht="15" customHeight="1" x14ac:dyDescent="0.3">
      <c r="B104" s="21" t="s">
        <v>287</v>
      </c>
      <c r="C104" s="1"/>
      <c r="D104" s="22" t="s">
        <v>590</v>
      </c>
      <c r="E104" s="1" t="s">
        <v>591</v>
      </c>
      <c r="F104" s="23" t="s">
        <v>14</v>
      </c>
      <c r="G104" s="24"/>
      <c r="H104" s="25">
        <v>2533</v>
      </c>
      <c r="I104" s="24"/>
      <c r="J104" s="25" t="b">
        <v>0</v>
      </c>
      <c r="K104" s="19"/>
      <c r="L104" s="26"/>
      <c r="M104" s="27"/>
      <c r="AB104" s="13" t="str">
        <f t="array" ref="AB104">IFERROR(INDEX(B102:B110, SMALL(IF("V"=F102:F110, ROW(F102:F110)-MIN(ROW(F102:F110))+1, ""), ROW() -101 )), "")</f>
        <v>Michigan-Dearborn</v>
      </c>
      <c r="AC104" s="13">
        <f t="array" ref="AC104">IFERROR(INDEX(C102:C110, SMALL(IF("V"=F102:F110, ROW(F102:F110)-MIN(ROW(F102:F110))+1, ""), ROW() -101 )), "")</f>
        <v>0</v>
      </c>
      <c r="AD104" s="13" t="str">
        <f t="array" ref="AD104">IFERROR(INDEX(D102:D110, SMALL(IF("V"=F102:F110, ROW(F102:F110)-MIN(ROW(F102:F110))+1, ""), ROW() -101 )), "")</f>
        <v>22-11711</v>
      </c>
      <c r="AE104" s="13" t="str">
        <f t="array" ref="AE104">IFERROR(INDEX(E102:E110, SMALL(IF("V"=F102:F110, ROW(F102:F110)-MIN(ROW(F102:F110))+1, ""), ROW() -101 )), "")</f>
        <v>Katrina McKay</v>
      </c>
      <c r="AF104" s="13" t="str">
        <f t="array" ref="AF104">IFERROR(INDEX(B102:B110, SMALL(IF(ISNUMBER(SEARCH("JV1",F102:F110)), ROW(F102:F110)-MIN(ROW(F102:F110))+1, ""), ROW() -101 )), "")</f>
        <v/>
      </c>
      <c r="AG104" s="13" t="str">
        <f t="array" ref="AG104">IFERROR(INDEX(C102:C110, SMALL(IF(ISNUMBER(SEARCH("JV1",F102:F110)), ROW(F102:F110)-MIN(ROW(F102:F110))+1, ""), ROW() -101 )), "")</f>
        <v/>
      </c>
      <c r="AH104" s="13" t="str">
        <f t="array" ref="AH104">IFERROR(INDEX(D102:D110, SMALL(IF(ISNUMBER(SEARCH("JV1",F102:F110)), ROW(F102:F110)-MIN(ROW(F102:F110))+1, ""), ROW() -101 )), "")</f>
        <v/>
      </c>
      <c r="AI104" s="13" t="str">
        <f t="array" ref="AI104">IFERROR(INDEX(E102:E110, SMALL(IF(ISNUMBER(SEARCH("JV1",F102:F110)), ROW(F102:F110)-MIN(ROW(F102:F110))+1, ""), ROW() -101 )), "")</f>
        <v/>
      </c>
      <c r="AJ104" s="13" t="str">
        <f t="array" ref="AJ104">IFERROR(INDEX(B102:B110, SMALL(IF(ISNUMBER(SEARCH("JV2",F102:F110)), ROW(F102:F110)-MIN(ROW(F102:F110))+1, ""), ROW() -101 )), "")</f>
        <v/>
      </c>
      <c r="AK104" s="13" t="str">
        <f t="array" ref="AK104">IFERROR(INDEX(C102:C110, SMALL(IF(ISNUMBER(SEARCH("JV2",F102:F110)), ROW(F102:F110)-MIN(ROW(F102:F110))+1, ""), ROW() -101 )), "")</f>
        <v/>
      </c>
      <c r="AL104" s="13" t="str">
        <f t="array" ref="AL104">IFERROR(INDEX(D102:D110, SMALL(IF(ISNUMBER(SEARCH("JV2",F102:F110)), ROW(F102:F110)-MIN(ROW(F102:F110))+1, ""), ROW() -101 )), "")</f>
        <v/>
      </c>
      <c r="AM104" s="13" t="str">
        <f t="array" ref="AM104">IFERROR(INDEX(E102:E110, SMALL(IF(ISNUMBER(SEARCH("JV2",F102:F110)), ROW(F102:F110)-MIN(ROW(F102:F110))+1, ""), ROW() -101 )), "")</f>
        <v/>
      </c>
    </row>
    <row r="105" spans="2:39" s="13" customFormat="1" ht="15" customHeight="1" x14ac:dyDescent="0.3">
      <c r="B105" s="21" t="s">
        <v>287</v>
      </c>
      <c r="C105" s="1"/>
      <c r="D105" s="22" t="s">
        <v>592</v>
      </c>
      <c r="E105" s="1" t="s">
        <v>593</v>
      </c>
      <c r="F105" s="23" t="s">
        <v>30</v>
      </c>
      <c r="G105" s="24"/>
      <c r="H105" s="25">
        <v>2533</v>
      </c>
      <c r="I105" s="24"/>
      <c r="J105" s="25" t="b">
        <v>0</v>
      </c>
      <c r="K105" s="19"/>
      <c r="L105" s="26"/>
      <c r="M105" s="27"/>
      <c r="AB105" s="13" t="str">
        <f t="array" ref="AB105">IFERROR(INDEX(B102:B110, SMALL(IF("V"=F102:F110, ROW(F102:F110)-MIN(ROW(F102:F110))+1, ""), ROW() -101 )), "")</f>
        <v>Michigan-Dearborn</v>
      </c>
      <c r="AC105" s="13">
        <f t="array" ref="AC105">IFERROR(INDEX(C102:C110, SMALL(IF("V"=F102:F110, ROW(F102:F110)-MIN(ROW(F102:F110))+1, ""), ROW() -101 )), "")</f>
        <v>0</v>
      </c>
      <c r="AD105" s="13" t="str">
        <f t="array" ref="AD105">IFERROR(INDEX(D102:D110, SMALL(IF("V"=F102:F110, ROW(F102:F110)-MIN(ROW(F102:F110))+1, ""), ROW() -101 )), "")</f>
        <v>23-9656</v>
      </c>
      <c r="AE105" s="13" t="str">
        <f t="array" ref="AE105">IFERROR(INDEX(E102:E110, SMALL(IF("V"=F102:F110, ROW(F102:F110)-MIN(ROW(F102:F110))+1, ""), ROW() -101 )), "")</f>
        <v>Kayla Winston</v>
      </c>
      <c r="AF105" s="13" t="str">
        <f t="array" ref="AF105">IFERROR(INDEX(B102:B110, SMALL(IF(ISNUMBER(SEARCH("JV1",F102:F110)), ROW(F102:F110)-MIN(ROW(F102:F110))+1, ""), ROW() -101 )), "")</f>
        <v/>
      </c>
      <c r="AG105" s="13" t="str">
        <f t="array" ref="AG105">IFERROR(INDEX(C102:C110, SMALL(IF(ISNUMBER(SEARCH("JV1",F102:F110)), ROW(F102:F110)-MIN(ROW(F102:F110))+1, ""), ROW() -101 )), "")</f>
        <v/>
      </c>
      <c r="AH105" s="13" t="str">
        <f t="array" ref="AH105">IFERROR(INDEX(D102:D110, SMALL(IF(ISNUMBER(SEARCH("JV1",F102:F110)), ROW(F102:F110)-MIN(ROW(F102:F110))+1, ""), ROW() -101 )), "")</f>
        <v/>
      </c>
      <c r="AI105" s="13" t="str">
        <f t="array" ref="AI105">IFERROR(INDEX(E102:E110, SMALL(IF(ISNUMBER(SEARCH("JV1",F102:F110)), ROW(F102:F110)-MIN(ROW(F102:F110))+1, ""), ROW() -101 )), "")</f>
        <v/>
      </c>
      <c r="AJ105" s="13" t="str">
        <f t="array" ref="AJ105">IFERROR(INDEX(B102:B110, SMALL(IF(ISNUMBER(SEARCH("JV2",F102:F110)), ROW(F102:F110)-MIN(ROW(F102:F110))+1, ""), ROW() -101 )), "")</f>
        <v/>
      </c>
      <c r="AK105" s="13" t="str">
        <f t="array" ref="AK105">IFERROR(INDEX(C102:C110, SMALL(IF(ISNUMBER(SEARCH("JV2",F102:F110)), ROW(F102:F110)-MIN(ROW(F102:F110))+1, ""), ROW() -101 )), "")</f>
        <v/>
      </c>
      <c r="AL105" s="13" t="str">
        <f t="array" ref="AL105">IFERROR(INDEX(D102:D110, SMALL(IF(ISNUMBER(SEARCH("JV2",F102:F110)), ROW(F102:F110)-MIN(ROW(F102:F110))+1, ""), ROW() -101 )), "")</f>
        <v/>
      </c>
      <c r="AM105" s="13" t="str">
        <f t="array" ref="AM105">IFERROR(INDEX(E102:E110, SMALL(IF(ISNUMBER(SEARCH("JV2",F102:F110)), ROW(F102:F110)-MIN(ROW(F102:F110))+1, ""), ROW() -101 )), "")</f>
        <v/>
      </c>
    </row>
    <row r="106" spans="2:39" s="13" customFormat="1" ht="15" customHeight="1" x14ac:dyDescent="0.3">
      <c r="B106" s="21" t="s">
        <v>287</v>
      </c>
      <c r="C106" s="1"/>
      <c r="D106" s="22" t="s">
        <v>594</v>
      </c>
      <c r="E106" s="1" t="s">
        <v>595</v>
      </c>
      <c r="F106" s="23" t="s">
        <v>14</v>
      </c>
      <c r="G106" s="24"/>
      <c r="H106" s="25">
        <v>2533</v>
      </c>
      <c r="I106" s="24"/>
      <c r="J106" s="25" t="b">
        <v>0</v>
      </c>
      <c r="K106" s="19"/>
      <c r="L106" s="26"/>
      <c r="M106" s="27"/>
      <c r="AB106" s="13" t="str">
        <f t="array" ref="AB106">IFERROR(INDEX(B102:B110, SMALL(IF("V"=F102:F110, ROW(F102:F110)-MIN(ROW(F102:F110))+1, ""), ROW() -101 )), "")</f>
        <v>Michigan-Dearborn</v>
      </c>
      <c r="AC106" s="13">
        <f t="array" ref="AC106">IFERROR(INDEX(C102:C110, SMALL(IF("V"=F102:F110, ROW(F102:F110)-MIN(ROW(F102:F110))+1, ""), ROW() -101 )), "")</f>
        <v>0</v>
      </c>
      <c r="AD106" s="13" t="str">
        <f t="array" ref="AD106">IFERROR(INDEX(D102:D110, SMALL(IF("V"=F102:F110, ROW(F102:F110)-MIN(ROW(F102:F110))+1, ""), ROW() -101 )), "")</f>
        <v>17-97822</v>
      </c>
      <c r="AE106" s="13" t="str">
        <f t="array" ref="AE106">IFERROR(INDEX(E102:E110, SMALL(IF("V"=F102:F110, ROW(F102:F110)-MIN(ROW(F102:F110))+1, ""), ROW() -101 )), "")</f>
        <v>Madison Shelton</v>
      </c>
      <c r="AF106" s="13" t="str">
        <f t="array" ref="AF106">IFERROR(INDEX(B102:B110, SMALL(IF(ISNUMBER(SEARCH("JV1",F102:F110)), ROW(F102:F110)-MIN(ROW(F102:F110))+1, ""), ROW() -101 )), "")</f>
        <v/>
      </c>
      <c r="AG106" s="13" t="str">
        <f t="array" ref="AG106">IFERROR(INDEX(C102:C110, SMALL(IF(ISNUMBER(SEARCH("JV1",F102:F110)), ROW(F102:F110)-MIN(ROW(F102:F110))+1, ""), ROW() -101 )), "")</f>
        <v/>
      </c>
      <c r="AH106" s="13" t="str">
        <f t="array" ref="AH106">IFERROR(INDEX(D102:D110, SMALL(IF(ISNUMBER(SEARCH("JV1",F102:F110)), ROW(F102:F110)-MIN(ROW(F102:F110))+1, ""), ROW() -101 )), "")</f>
        <v/>
      </c>
      <c r="AI106" s="13" t="str">
        <f t="array" ref="AI106">IFERROR(INDEX(E102:E110, SMALL(IF(ISNUMBER(SEARCH("JV1",F102:F110)), ROW(F102:F110)-MIN(ROW(F102:F110))+1, ""), ROW() -101 )), "")</f>
        <v/>
      </c>
      <c r="AJ106" s="13" t="str">
        <f t="array" ref="AJ106">IFERROR(INDEX(B102:B110, SMALL(IF(ISNUMBER(SEARCH("JV2",F102:F110)), ROW(F102:F110)-MIN(ROW(F102:F110))+1, ""), ROW() -101 )), "")</f>
        <v/>
      </c>
      <c r="AK106" s="13" t="str">
        <f t="array" ref="AK106">IFERROR(INDEX(C102:C110, SMALL(IF(ISNUMBER(SEARCH("JV2",F102:F110)), ROW(F102:F110)-MIN(ROW(F102:F110))+1, ""), ROW() -101 )), "")</f>
        <v/>
      </c>
      <c r="AL106" s="13" t="str">
        <f t="array" ref="AL106">IFERROR(INDEX(D102:D110, SMALL(IF(ISNUMBER(SEARCH("JV2",F102:F110)), ROW(F102:F110)-MIN(ROW(F102:F110))+1, ""), ROW() -101 )), "")</f>
        <v/>
      </c>
      <c r="AM106" s="13" t="str">
        <f t="array" ref="AM106">IFERROR(INDEX(E102:E110, SMALL(IF(ISNUMBER(SEARCH("JV2",F102:F110)), ROW(F102:F110)-MIN(ROW(F102:F110))+1, ""), ROW() -101 )), "")</f>
        <v/>
      </c>
    </row>
    <row r="107" spans="2:39" s="13" customFormat="1" ht="15" customHeight="1" x14ac:dyDescent="0.3">
      <c r="B107" s="21" t="s">
        <v>287</v>
      </c>
      <c r="C107" s="1"/>
      <c r="D107" s="22" t="s">
        <v>596</v>
      </c>
      <c r="E107" s="1" t="s">
        <v>597</v>
      </c>
      <c r="F107" s="23" t="s">
        <v>14</v>
      </c>
      <c r="G107" s="24"/>
      <c r="H107" s="25">
        <v>2533</v>
      </c>
      <c r="I107" s="24"/>
      <c r="J107" s="25" t="b">
        <v>0</v>
      </c>
      <c r="K107" s="19"/>
      <c r="L107" s="26"/>
      <c r="M107" s="27"/>
      <c r="AB107" s="13" t="str">
        <f t="array" ref="AB107">IFERROR(INDEX(B102:B110, SMALL(IF("V"=F102:F110, ROW(F102:F110)-MIN(ROW(F102:F110))+1, ""), ROW() -101 )), "")</f>
        <v/>
      </c>
      <c r="AC107" s="13" t="str">
        <f t="array" ref="AC107">IFERROR(INDEX(C102:C110, SMALL(IF("V"=F102:F110, ROW(F102:F110)-MIN(ROW(F102:F110))+1, ""), ROW() -101 )), "")</f>
        <v/>
      </c>
      <c r="AD107" s="13" t="str">
        <f t="array" ref="AD107">IFERROR(INDEX(D102:D110, SMALL(IF("V"=F102:F110, ROW(F102:F110)-MIN(ROW(F102:F110))+1, ""), ROW() -101 )), "")</f>
        <v/>
      </c>
      <c r="AE107" s="13" t="str">
        <f t="array" ref="AE107">IFERROR(INDEX(E102:E110, SMALL(IF("V"=F102:F110, ROW(F102:F110)-MIN(ROW(F102:F110))+1, ""), ROW() -101 )), "")</f>
        <v/>
      </c>
      <c r="AF107" s="13" t="str">
        <f t="array" ref="AF107">IFERROR(INDEX(B102:B110, SMALL(IF(ISNUMBER(SEARCH("JV1",F102:F110)), ROW(F102:F110)-MIN(ROW(F102:F110))+1, ""), ROW() -101 )), "")</f>
        <v/>
      </c>
      <c r="AG107" s="13" t="str">
        <f t="array" ref="AG107">IFERROR(INDEX(C102:C110, SMALL(IF(ISNUMBER(SEARCH("JV1",F102:F110)), ROW(F102:F110)-MIN(ROW(F102:F110))+1, ""), ROW() -101 )), "")</f>
        <v/>
      </c>
      <c r="AH107" s="13" t="str">
        <f t="array" ref="AH107">IFERROR(INDEX(D102:D110, SMALL(IF(ISNUMBER(SEARCH("JV1",F102:F110)), ROW(F102:F110)-MIN(ROW(F102:F110))+1, ""), ROW() -101 )), "")</f>
        <v/>
      </c>
      <c r="AI107" s="13" t="str">
        <f t="array" ref="AI107">IFERROR(INDEX(E102:E110, SMALL(IF(ISNUMBER(SEARCH("JV1",F102:F110)), ROW(F102:F110)-MIN(ROW(F102:F110))+1, ""), ROW() -101 )), "")</f>
        <v/>
      </c>
      <c r="AJ107" s="13" t="str">
        <f t="array" ref="AJ107">IFERROR(INDEX(B102:B110, SMALL(IF(ISNUMBER(SEARCH("JV2",F102:F110)), ROW(F102:F110)-MIN(ROW(F102:F110))+1, ""), ROW() -101 )), "")</f>
        <v/>
      </c>
      <c r="AK107" s="13" t="str">
        <f t="array" ref="AK107">IFERROR(INDEX(C102:C110, SMALL(IF(ISNUMBER(SEARCH("JV2",F102:F110)), ROW(F102:F110)-MIN(ROW(F102:F110))+1, ""), ROW() -101 )), "")</f>
        <v/>
      </c>
      <c r="AL107" s="13" t="str">
        <f t="array" ref="AL107">IFERROR(INDEX(D102:D110, SMALL(IF(ISNUMBER(SEARCH("JV2",F102:F110)), ROW(F102:F110)-MIN(ROW(F102:F110))+1, ""), ROW() -101 )), "")</f>
        <v/>
      </c>
      <c r="AM107" s="13" t="str">
        <f t="array" ref="AM107">IFERROR(INDEX(E102:E110, SMALL(IF(ISNUMBER(SEARCH("JV2",F102:F110)), ROW(F102:F110)-MIN(ROW(F102:F110))+1, ""), ROW() -101 )), "")</f>
        <v/>
      </c>
    </row>
    <row r="108" spans="2:39" s="13" customFormat="1" ht="15" customHeight="1" x14ac:dyDescent="0.3">
      <c r="B108" s="21" t="s">
        <v>287</v>
      </c>
      <c r="C108" s="1"/>
      <c r="D108" s="22" t="s">
        <v>598</v>
      </c>
      <c r="E108" s="1" t="s">
        <v>599</v>
      </c>
      <c r="F108" s="23" t="s">
        <v>14</v>
      </c>
      <c r="G108" s="24"/>
      <c r="H108" s="25">
        <v>2533</v>
      </c>
      <c r="I108" s="24"/>
      <c r="J108" s="25" t="b">
        <v>0</v>
      </c>
      <c r="K108" s="19"/>
      <c r="L108" s="26"/>
      <c r="M108" s="27"/>
      <c r="AB108" s="13" t="str">
        <f t="array" ref="AB108">IFERROR(INDEX(B102:B110, SMALL(IF("V"=F102:F110, ROW(F102:F110)-MIN(ROW(F102:F110))+1, ""), ROW() -101 )), "")</f>
        <v/>
      </c>
      <c r="AC108" s="13" t="str">
        <f t="array" ref="AC108">IFERROR(INDEX(C102:C110, SMALL(IF("V"=F102:F110, ROW(F102:F110)-MIN(ROW(F102:F110))+1, ""), ROW() -101 )), "")</f>
        <v/>
      </c>
      <c r="AD108" s="13" t="str">
        <f t="array" ref="AD108">IFERROR(INDEX(D102:D110, SMALL(IF("V"=F102:F110, ROW(F102:F110)-MIN(ROW(F102:F110))+1, ""), ROW() -101 )), "")</f>
        <v/>
      </c>
      <c r="AE108" s="13" t="str">
        <f t="array" ref="AE108">IFERROR(INDEX(E102:E110, SMALL(IF("V"=F102:F110, ROW(F102:F110)-MIN(ROW(F102:F110))+1, ""), ROW() -101 )), "")</f>
        <v/>
      </c>
      <c r="AF108" s="13" t="str">
        <f t="array" ref="AF108">IFERROR(INDEX(B102:B110, SMALL(IF(ISNUMBER(SEARCH("JV1",F102:F110)), ROW(F102:F110)-MIN(ROW(F102:F110))+1, ""), ROW() -101 )), "")</f>
        <v/>
      </c>
      <c r="AG108" s="13" t="str">
        <f t="array" ref="AG108">IFERROR(INDEX(C102:C110, SMALL(IF(ISNUMBER(SEARCH("JV1",F102:F110)), ROW(F102:F110)-MIN(ROW(F102:F110))+1, ""), ROW() -101 )), "")</f>
        <v/>
      </c>
      <c r="AH108" s="13" t="str">
        <f t="array" ref="AH108">IFERROR(INDEX(D102:D110, SMALL(IF(ISNUMBER(SEARCH("JV1",F102:F110)), ROW(F102:F110)-MIN(ROW(F102:F110))+1, ""), ROW() -101 )), "")</f>
        <v/>
      </c>
      <c r="AI108" s="13" t="str">
        <f t="array" ref="AI108">IFERROR(INDEX(E102:E110, SMALL(IF(ISNUMBER(SEARCH("JV1",F102:F110)), ROW(F102:F110)-MIN(ROW(F102:F110))+1, ""), ROW() -101 )), "")</f>
        <v/>
      </c>
      <c r="AJ108" s="13" t="str">
        <f t="array" ref="AJ108">IFERROR(INDEX(B102:B110, SMALL(IF(ISNUMBER(SEARCH("JV2",F102:F110)), ROW(F102:F110)-MIN(ROW(F102:F110))+1, ""), ROW() -101 )), "")</f>
        <v/>
      </c>
      <c r="AK108" s="13" t="str">
        <f t="array" ref="AK108">IFERROR(INDEX(C102:C110, SMALL(IF(ISNUMBER(SEARCH("JV2",F102:F110)), ROW(F102:F110)-MIN(ROW(F102:F110))+1, ""), ROW() -101 )), "")</f>
        <v/>
      </c>
      <c r="AL108" s="13" t="str">
        <f t="array" ref="AL108">IFERROR(INDEX(D102:D110, SMALL(IF(ISNUMBER(SEARCH("JV2",F102:F110)), ROW(F102:F110)-MIN(ROW(F102:F110))+1, ""), ROW() -101 )), "")</f>
        <v/>
      </c>
      <c r="AM108" s="13" t="str">
        <f t="array" ref="AM108">IFERROR(INDEX(E102:E110, SMALL(IF(ISNUMBER(SEARCH("JV2",F102:F110)), ROW(F102:F110)-MIN(ROW(F102:F110))+1, ""), ROW() -101 )), "")</f>
        <v/>
      </c>
    </row>
    <row r="109" spans="2:39" s="13" customFormat="1" ht="15" customHeight="1" x14ac:dyDescent="0.3">
      <c r="B109" s="21" t="s">
        <v>287</v>
      </c>
      <c r="C109" s="1"/>
      <c r="D109" s="22" t="s">
        <v>600</v>
      </c>
      <c r="E109" s="1" t="s">
        <v>601</v>
      </c>
      <c r="F109" s="23" t="s">
        <v>14</v>
      </c>
      <c r="G109" s="24"/>
      <c r="H109" s="25">
        <v>2533</v>
      </c>
      <c r="I109" s="24"/>
      <c r="J109" s="25" t="b">
        <v>0</v>
      </c>
      <c r="K109" s="19"/>
      <c r="L109" s="26"/>
      <c r="M109" s="27"/>
      <c r="AB109" s="13" t="str">
        <f t="array" ref="AB109">IFERROR(INDEX(B102:B110, SMALL(IF("V"=F102:F110, ROW(F102:F110)-MIN(ROW(F102:F110))+1, ""), ROW() -101 )), "")</f>
        <v/>
      </c>
      <c r="AC109" s="13" t="str">
        <f t="array" ref="AC109">IFERROR(INDEX(C102:C110, SMALL(IF("V"=F102:F110, ROW(F102:F110)-MIN(ROW(F102:F110))+1, ""), ROW() -101 )), "")</f>
        <v/>
      </c>
      <c r="AD109" s="13" t="str">
        <f t="array" ref="AD109">IFERROR(INDEX(D102:D110, SMALL(IF("V"=F102:F110, ROW(F102:F110)-MIN(ROW(F102:F110))+1, ""), ROW() -101 )), "")</f>
        <v/>
      </c>
      <c r="AE109" s="13" t="str">
        <f t="array" ref="AE109">IFERROR(INDEX(E102:E110, SMALL(IF("V"=F102:F110, ROW(F102:F110)-MIN(ROW(F102:F110))+1, ""), ROW() -101 )), "")</f>
        <v/>
      </c>
      <c r="AF109" s="13" t="str">
        <f t="array" ref="AF109">IFERROR(INDEX(B102:B110, SMALL(IF(ISNUMBER(SEARCH("JV1",F102:F110)), ROW(F102:F110)-MIN(ROW(F102:F110))+1, ""), ROW() -101 )), "")</f>
        <v/>
      </c>
      <c r="AG109" s="13" t="str">
        <f t="array" ref="AG109">IFERROR(INDEX(C102:C110, SMALL(IF(ISNUMBER(SEARCH("JV1",F102:F110)), ROW(F102:F110)-MIN(ROW(F102:F110))+1, ""), ROW() -101 )), "")</f>
        <v/>
      </c>
      <c r="AH109" s="13" t="str">
        <f t="array" ref="AH109">IFERROR(INDEX(D102:D110, SMALL(IF(ISNUMBER(SEARCH("JV1",F102:F110)), ROW(F102:F110)-MIN(ROW(F102:F110))+1, ""), ROW() -101 )), "")</f>
        <v/>
      </c>
      <c r="AI109" s="13" t="str">
        <f t="array" ref="AI109">IFERROR(INDEX(E102:E110, SMALL(IF(ISNUMBER(SEARCH("JV1",F102:F110)), ROW(F102:F110)-MIN(ROW(F102:F110))+1, ""), ROW() -101 )), "")</f>
        <v/>
      </c>
      <c r="AJ109" s="13" t="str">
        <f t="array" ref="AJ109">IFERROR(INDEX(B102:B110, SMALL(IF(ISNUMBER(SEARCH("JV2",F102:F110)), ROW(F102:F110)-MIN(ROW(F102:F110))+1, ""), ROW() -101 )), "")</f>
        <v/>
      </c>
      <c r="AK109" s="13" t="str">
        <f t="array" ref="AK109">IFERROR(INDEX(C102:C110, SMALL(IF(ISNUMBER(SEARCH("JV2",F102:F110)), ROW(F102:F110)-MIN(ROW(F102:F110))+1, ""), ROW() -101 )), "")</f>
        <v/>
      </c>
      <c r="AL109" s="13" t="str">
        <f t="array" ref="AL109">IFERROR(INDEX(D102:D110, SMALL(IF(ISNUMBER(SEARCH("JV2",F102:F110)), ROW(F102:F110)-MIN(ROW(F102:F110))+1, ""), ROW() -101 )), "")</f>
        <v/>
      </c>
      <c r="AM109" s="13" t="str">
        <f t="array" ref="AM109">IFERROR(INDEX(E102:E110, SMALL(IF(ISNUMBER(SEARCH("JV2",F102:F110)), ROW(F102:F110)-MIN(ROW(F102:F110))+1, ""), ROW() -101 )), "")</f>
        <v/>
      </c>
    </row>
    <row r="110" spans="2:39" s="13" customFormat="1" ht="15" customHeight="1" x14ac:dyDescent="0.3">
      <c r="B110" s="21" t="s">
        <v>287</v>
      </c>
      <c r="C110" s="1"/>
      <c r="D110" s="22" t="s">
        <v>602</v>
      </c>
      <c r="E110" s="1" t="s">
        <v>603</v>
      </c>
      <c r="F110" s="23" t="s">
        <v>30</v>
      </c>
      <c r="G110" s="24"/>
      <c r="H110" s="25">
        <v>2533</v>
      </c>
      <c r="I110" s="24"/>
      <c r="J110" s="25" t="b">
        <v>0</v>
      </c>
      <c r="K110" s="19"/>
      <c r="L110" s="26"/>
      <c r="M110" s="27"/>
    </row>
    <row r="111" spans="2:39" s="13" customFormat="1" ht="15" customHeight="1" x14ac:dyDescent="0.3">
      <c r="B111" s="21" t="s">
        <v>304</v>
      </c>
      <c r="C111" s="1"/>
      <c r="D111" s="22" t="s">
        <v>604</v>
      </c>
      <c r="E111" s="1" t="s">
        <v>605</v>
      </c>
      <c r="F111" s="23" t="s">
        <v>14</v>
      </c>
      <c r="G111" s="24"/>
      <c r="H111" s="25">
        <v>4476</v>
      </c>
      <c r="I111" s="24"/>
      <c r="J111" s="25" t="b">
        <v>0</v>
      </c>
      <c r="K111" s="19"/>
      <c r="L111" s="26"/>
      <c r="M111" s="27"/>
      <c r="AB111" s="13" t="str">
        <f t="array" ref="AB111">IFERROR(INDEX(B111:B119, SMALL(IF("V"=F111:F119, ROW(F111:F119)-MIN(ROW(F111:F119))+1, ""), ROW() -110 )), "")</f>
        <v>Mount Vernon Nazarene University</v>
      </c>
      <c r="AC111" s="13">
        <f t="array" ref="AC111">IFERROR(INDEX(C111:C119, SMALL(IF("V"=F111:F119, ROW(F111:F119)-MIN(ROW(F111:F119))+1, ""), ROW() -110 )), "")</f>
        <v>0</v>
      </c>
      <c r="AD111" s="13" t="str">
        <f t="array" ref="AD111">IFERROR(INDEX(D111:D119, SMALL(IF("V"=F111:F119, ROW(F111:F119)-MIN(ROW(F111:F119))+1, ""), ROW() -110 )), "")</f>
        <v>19-33097</v>
      </c>
      <c r="AE111" s="13" t="str">
        <f t="array" ref="AE111">IFERROR(INDEX(E111:E119, SMALL(IF("V"=F111:F119, ROW(F111:F119)-MIN(ROW(F111:F119))+1, ""), ROW() -110 )), "")</f>
        <v>Abi Larkin</v>
      </c>
      <c r="AF111" s="13" t="str">
        <f t="array" ref="AF111">IFERROR(INDEX(B111:B119, SMALL(IF(ISNUMBER(SEARCH("JV1",F111:F119)), ROW(F111:F119)-MIN(ROW(F111:F119))+1, ""), ROW() -110 )), "")</f>
        <v/>
      </c>
      <c r="AG111" s="13" t="str">
        <f t="array" ref="AG111">IFERROR(INDEX(C111:C119, SMALL(IF(ISNUMBER(SEARCH("JV1",F111:F119)), ROW(F111:F119)-MIN(ROW(F111:F119))+1, ""), ROW() -110 )), "")</f>
        <v/>
      </c>
      <c r="AH111" s="13" t="str">
        <f t="array" ref="AH111">IFERROR(INDEX(D111:D119, SMALL(IF(ISNUMBER(SEARCH("JV1",F111:F119)), ROW(F111:F119)-MIN(ROW(F111:F119))+1, ""), ROW() -110 )), "")</f>
        <v/>
      </c>
      <c r="AI111" s="13" t="str">
        <f t="array" ref="AI111">IFERROR(INDEX(E111:E119, SMALL(IF(ISNUMBER(SEARCH("JV1",F111:F119)), ROW(F111:F119)-MIN(ROW(F111:F119))+1, ""), ROW() -110 )), "")</f>
        <v/>
      </c>
      <c r="AJ111" s="13" t="str">
        <f t="array" ref="AJ111">IFERROR(INDEX(B111:B119, SMALL(IF(ISNUMBER(SEARCH("JV2",F111:F119)), ROW(F111:F119)-MIN(ROW(F111:F119))+1, ""), ROW() -110 )), "")</f>
        <v/>
      </c>
      <c r="AK111" s="13" t="str">
        <f t="array" ref="AK111">IFERROR(INDEX(C111:C119, SMALL(IF(ISNUMBER(SEARCH("JV2",F111:F119)), ROW(F111:F119)-MIN(ROW(F111:F119))+1, ""), ROW() -110 )), "")</f>
        <v/>
      </c>
      <c r="AL111" s="13" t="str">
        <f t="array" ref="AL111">IFERROR(INDEX(D111:D119, SMALL(IF(ISNUMBER(SEARCH("JV2",F111:F119)), ROW(F111:F119)-MIN(ROW(F111:F119))+1, ""), ROW() -110 )), "")</f>
        <v/>
      </c>
      <c r="AM111" s="13" t="str">
        <f t="array" ref="AM111">IFERROR(INDEX(E111:E119, SMALL(IF(ISNUMBER(SEARCH("JV2",F111:F119)), ROW(F111:F119)-MIN(ROW(F111:F119))+1, ""), ROW() -110 )), "")</f>
        <v/>
      </c>
    </row>
    <row r="112" spans="2:39" s="13" customFormat="1" ht="15" customHeight="1" x14ac:dyDescent="0.3">
      <c r="B112" s="21" t="s">
        <v>304</v>
      </c>
      <c r="C112" s="1"/>
      <c r="D112" s="22" t="s">
        <v>606</v>
      </c>
      <c r="E112" s="1" t="s">
        <v>607</v>
      </c>
      <c r="F112" s="23" t="s">
        <v>14</v>
      </c>
      <c r="G112" s="24"/>
      <c r="H112" s="25">
        <v>4476</v>
      </c>
      <c r="I112" s="24"/>
      <c r="J112" s="25" t="b">
        <v>0</v>
      </c>
      <c r="K112" s="19"/>
      <c r="L112" s="26"/>
      <c r="M112" s="27"/>
      <c r="AB112" s="13" t="str">
        <f t="array" ref="AB112">IFERROR(INDEX(B111:B119, SMALL(IF("V"=F111:F119, ROW(F111:F119)-MIN(ROW(F111:F119))+1, ""), ROW() -110 )), "")</f>
        <v>Mount Vernon Nazarene University</v>
      </c>
      <c r="AC112" s="13">
        <f t="array" ref="AC112">IFERROR(INDEX(C111:C119, SMALL(IF("V"=F111:F119, ROW(F111:F119)-MIN(ROW(F111:F119))+1, ""), ROW() -110 )), "")</f>
        <v>0</v>
      </c>
      <c r="AD112" s="13" t="str">
        <f t="array" ref="AD112">IFERROR(INDEX(D111:D119, SMALL(IF("V"=F111:F119, ROW(F111:F119)-MIN(ROW(F111:F119))+1, ""), ROW() -110 )), "")</f>
        <v>22-10530</v>
      </c>
      <c r="AE112" s="13" t="str">
        <f t="array" ref="AE112">IFERROR(INDEX(E111:E119, SMALL(IF("V"=F111:F119, ROW(F111:F119)-MIN(ROW(F111:F119))+1, ""), ROW() -110 )), "")</f>
        <v>Alayna Mack</v>
      </c>
      <c r="AF112" s="13" t="str">
        <f t="array" ref="AF112">IFERROR(INDEX(B111:B119, SMALL(IF(ISNUMBER(SEARCH("JV1",F111:F119)), ROW(F111:F119)-MIN(ROW(F111:F119))+1, ""), ROW() -110 )), "")</f>
        <v/>
      </c>
      <c r="AG112" s="13" t="str">
        <f t="array" ref="AG112">IFERROR(INDEX(C111:C119, SMALL(IF(ISNUMBER(SEARCH("JV1",F111:F119)), ROW(F111:F119)-MIN(ROW(F111:F119))+1, ""), ROW() -110 )), "")</f>
        <v/>
      </c>
      <c r="AH112" s="13" t="str">
        <f t="array" ref="AH112">IFERROR(INDEX(D111:D119, SMALL(IF(ISNUMBER(SEARCH("JV1",F111:F119)), ROW(F111:F119)-MIN(ROW(F111:F119))+1, ""), ROW() -110 )), "")</f>
        <v/>
      </c>
      <c r="AI112" s="13" t="str">
        <f t="array" ref="AI112">IFERROR(INDEX(E111:E119, SMALL(IF(ISNUMBER(SEARCH("JV1",F111:F119)), ROW(F111:F119)-MIN(ROW(F111:F119))+1, ""), ROW() -110 )), "")</f>
        <v/>
      </c>
      <c r="AJ112" s="13" t="str">
        <f t="array" ref="AJ112">IFERROR(INDEX(B111:B119, SMALL(IF(ISNUMBER(SEARCH("JV2",F111:F119)), ROW(F111:F119)-MIN(ROW(F111:F119))+1, ""), ROW() -110 )), "")</f>
        <v/>
      </c>
      <c r="AK112" s="13" t="str">
        <f t="array" ref="AK112">IFERROR(INDEX(C111:C119, SMALL(IF(ISNUMBER(SEARCH("JV2",F111:F119)), ROW(F111:F119)-MIN(ROW(F111:F119))+1, ""), ROW() -110 )), "")</f>
        <v/>
      </c>
      <c r="AL112" s="13" t="str">
        <f t="array" ref="AL112">IFERROR(INDEX(D111:D119, SMALL(IF(ISNUMBER(SEARCH("JV2",F111:F119)), ROW(F111:F119)-MIN(ROW(F111:F119))+1, ""), ROW() -110 )), "")</f>
        <v/>
      </c>
      <c r="AM112" s="13" t="str">
        <f t="array" ref="AM112">IFERROR(INDEX(E111:E119, SMALL(IF(ISNUMBER(SEARCH("JV2",F111:F119)), ROW(F111:F119)-MIN(ROW(F111:F119))+1, ""), ROW() -110 )), "")</f>
        <v/>
      </c>
    </row>
    <row r="113" spans="2:39" s="13" customFormat="1" ht="15" customHeight="1" x14ac:dyDescent="0.3">
      <c r="B113" s="21" t="s">
        <v>304</v>
      </c>
      <c r="C113" s="1"/>
      <c r="D113" s="22" t="s">
        <v>608</v>
      </c>
      <c r="E113" s="1" t="s">
        <v>609</v>
      </c>
      <c r="F113" s="23" t="s">
        <v>14</v>
      </c>
      <c r="G113" s="24"/>
      <c r="H113" s="25">
        <v>4476</v>
      </c>
      <c r="I113" s="24"/>
      <c r="J113" s="25" t="b">
        <v>0</v>
      </c>
      <c r="K113" s="19"/>
      <c r="L113" s="26"/>
      <c r="M113" s="27"/>
      <c r="AB113" s="13" t="str">
        <f t="array" ref="AB113">IFERROR(INDEX(B111:B119, SMALL(IF("V"=F111:F119, ROW(F111:F119)-MIN(ROW(F111:F119))+1, ""), ROW() -110 )), "")</f>
        <v>Mount Vernon Nazarene University</v>
      </c>
      <c r="AC113" s="13">
        <f t="array" ref="AC113">IFERROR(INDEX(C111:C119, SMALL(IF("V"=F111:F119, ROW(F111:F119)-MIN(ROW(F111:F119))+1, ""), ROW() -110 )), "")</f>
        <v>0</v>
      </c>
      <c r="AD113" s="13" t="str">
        <f t="array" ref="AD113">IFERROR(INDEX(D111:D119, SMALL(IF("V"=F111:F119, ROW(F111:F119)-MIN(ROW(F111:F119))+1, ""), ROW() -110 )), "")</f>
        <v>8019-56293</v>
      </c>
      <c r="AE113" s="13" t="str">
        <f t="array" ref="AE113">IFERROR(INDEX(E111:E119, SMALL(IF("V"=F111:F119, ROW(F111:F119)-MIN(ROW(F111:F119))+1, ""), ROW() -110 )), "")</f>
        <v>Ashleigh Westervelt</v>
      </c>
      <c r="AF113" s="13" t="str">
        <f t="array" ref="AF113">IFERROR(INDEX(B111:B119, SMALL(IF(ISNUMBER(SEARCH("JV1",F111:F119)), ROW(F111:F119)-MIN(ROW(F111:F119))+1, ""), ROW() -110 )), "")</f>
        <v/>
      </c>
      <c r="AG113" s="13" t="str">
        <f t="array" ref="AG113">IFERROR(INDEX(C111:C119, SMALL(IF(ISNUMBER(SEARCH("JV1",F111:F119)), ROW(F111:F119)-MIN(ROW(F111:F119))+1, ""), ROW() -110 )), "")</f>
        <v/>
      </c>
      <c r="AH113" s="13" t="str">
        <f t="array" ref="AH113">IFERROR(INDEX(D111:D119, SMALL(IF(ISNUMBER(SEARCH("JV1",F111:F119)), ROW(F111:F119)-MIN(ROW(F111:F119))+1, ""), ROW() -110 )), "")</f>
        <v/>
      </c>
      <c r="AI113" s="13" t="str">
        <f t="array" ref="AI113">IFERROR(INDEX(E111:E119, SMALL(IF(ISNUMBER(SEARCH("JV1",F111:F119)), ROW(F111:F119)-MIN(ROW(F111:F119))+1, ""), ROW() -110 )), "")</f>
        <v/>
      </c>
      <c r="AJ113" s="13" t="str">
        <f t="array" ref="AJ113">IFERROR(INDEX(B111:B119, SMALL(IF(ISNUMBER(SEARCH("JV2",F111:F119)), ROW(F111:F119)-MIN(ROW(F111:F119))+1, ""), ROW() -110 )), "")</f>
        <v/>
      </c>
      <c r="AK113" s="13" t="str">
        <f t="array" ref="AK113">IFERROR(INDEX(C111:C119, SMALL(IF(ISNUMBER(SEARCH("JV2",F111:F119)), ROW(F111:F119)-MIN(ROW(F111:F119))+1, ""), ROW() -110 )), "")</f>
        <v/>
      </c>
      <c r="AL113" s="13" t="str">
        <f t="array" ref="AL113">IFERROR(INDEX(D111:D119, SMALL(IF(ISNUMBER(SEARCH("JV2",F111:F119)), ROW(F111:F119)-MIN(ROW(F111:F119))+1, ""), ROW() -110 )), "")</f>
        <v/>
      </c>
      <c r="AM113" s="13" t="str">
        <f t="array" ref="AM113">IFERROR(INDEX(E111:E119, SMALL(IF(ISNUMBER(SEARCH("JV2",F111:F119)), ROW(F111:F119)-MIN(ROW(F111:F119))+1, ""), ROW() -110 )), "")</f>
        <v/>
      </c>
    </row>
    <row r="114" spans="2:39" s="13" customFormat="1" ht="15" customHeight="1" x14ac:dyDescent="0.3">
      <c r="B114" s="21" t="s">
        <v>304</v>
      </c>
      <c r="C114" s="1"/>
      <c r="D114" s="22" t="s">
        <v>610</v>
      </c>
      <c r="E114" s="1" t="s">
        <v>611</v>
      </c>
      <c r="F114" s="23" t="s">
        <v>14</v>
      </c>
      <c r="G114" s="24"/>
      <c r="H114" s="25">
        <v>4476</v>
      </c>
      <c r="I114" s="24"/>
      <c r="J114" s="25" t="b">
        <v>0</v>
      </c>
      <c r="K114" s="19"/>
      <c r="L114" s="26"/>
      <c r="M114" s="27"/>
      <c r="AB114" s="13" t="str">
        <f t="array" ref="AB114">IFERROR(INDEX(B111:B119, SMALL(IF("V"=F111:F119, ROW(F111:F119)-MIN(ROW(F111:F119))+1, ""), ROW() -110 )), "")</f>
        <v>Mount Vernon Nazarene University</v>
      </c>
      <c r="AC114" s="13">
        <f t="array" ref="AC114">IFERROR(INDEX(C111:C119, SMALL(IF("V"=F111:F119, ROW(F111:F119)-MIN(ROW(F111:F119))+1, ""), ROW() -110 )), "")</f>
        <v>0</v>
      </c>
      <c r="AD114" s="13" t="str">
        <f t="array" ref="AD114">IFERROR(INDEX(D111:D119, SMALL(IF("V"=F111:F119, ROW(F111:F119)-MIN(ROW(F111:F119))+1, ""), ROW() -110 )), "")</f>
        <v>11-129766</v>
      </c>
      <c r="AE114" s="13" t="str">
        <f t="array" ref="AE114">IFERROR(INDEX(E111:E119, SMALL(IF("V"=F111:F119, ROW(F111:F119)-MIN(ROW(F111:F119))+1, ""), ROW() -110 )), "")</f>
        <v>Chyann Welch</v>
      </c>
      <c r="AF114" s="13" t="str">
        <f t="array" ref="AF114">IFERROR(INDEX(B111:B119, SMALL(IF(ISNUMBER(SEARCH("JV1",F111:F119)), ROW(F111:F119)-MIN(ROW(F111:F119))+1, ""), ROW() -110 )), "")</f>
        <v/>
      </c>
      <c r="AG114" s="13" t="str">
        <f t="array" ref="AG114">IFERROR(INDEX(C111:C119, SMALL(IF(ISNUMBER(SEARCH("JV1",F111:F119)), ROW(F111:F119)-MIN(ROW(F111:F119))+1, ""), ROW() -110 )), "")</f>
        <v/>
      </c>
      <c r="AH114" s="13" t="str">
        <f t="array" ref="AH114">IFERROR(INDEX(D111:D119, SMALL(IF(ISNUMBER(SEARCH("JV1",F111:F119)), ROW(F111:F119)-MIN(ROW(F111:F119))+1, ""), ROW() -110 )), "")</f>
        <v/>
      </c>
      <c r="AI114" s="13" t="str">
        <f t="array" ref="AI114">IFERROR(INDEX(E111:E119, SMALL(IF(ISNUMBER(SEARCH("JV1",F111:F119)), ROW(F111:F119)-MIN(ROW(F111:F119))+1, ""), ROW() -110 )), "")</f>
        <v/>
      </c>
      <c r="AJ114" s="13" t="str">
        <f t="array" ref="AJ114">IFERROR(INDEX(B111:B119, SMALL(IF(ISNUMBER(SEARCH("JV2",F111:F119)), ROW(F111:F119)-MIN(ROW(F111:F119))+1, ""), ROW() -110 )), "")</f>
        <v/>
      </c>
      <c r="AK114" s="13" t="str">
        <f t="array" ref="AK114">IFERROR(INDEX(C111:C119, SMALL(IF(ISNUMBER(SEARCH("JV2",F111:F119)), ROW(F111:F119)-MIN(ROW(F111:F119))+1, ""), ROW() -110 )), "")</f>
        <v/>
      </c>
      <c r="AL114" s="13" t="str">
        <f t="array" ref="AL114">IFERROR(INDEX(D111:D119, SMALL(IF(ISNUMBER(SEARCH("JV2",F111:F119)), ROW(F111:F119)-MIN(ROW(F111:F119))+1, ""), ROW() -110 )), "")</f>
        <v/>
      </c>
      <c r="AM114" s="13" t="str">
        <f t="array" ref="AM114">IFERROR(INDEX(E111:E119, SMALL(IF(ISNUMBER(SEARCH("JV2",F111:F119)), ROW(F111:F119)-MIN(ROW(F111:F119))+1, ""), ROW() -110 )), "")</f>
        <v/>
      </c>
    </row>
    <row r="115" spans="2:39" s="13" customFormat="1" ht="15" customHeight="1" x14ac:dyDescent="0.3">
      <c r="B115" s="21" t="s">
        <v>304</v>
      </c>
      <c r="C115" s="1"/>
      <c r="D115" s="22" t="s">
        <v>612</v>
      </c>
      <c r="E115" s="1" t="s">
        <v>613</v>
      </c>
      <c r="F115" s="23"/>
      <c r="G115" s="24"/>
      <c r="H115" s="25">
        <v>4476</v>
      </c>
      <c r="I115" s="24"/>
      <c r="J115" s="25" t="b">
        <v>0</v>
      </c>
      <c r="K115" s="19"/>
      <c r="L115" s="26"/>
      <c r="M115" s="27"/>
      <c r="AB115" s="13" t="str">
        <f t="array" ref="AB115">IFERROR(INDEX(B111:B119, SMALL(IF("V"=F111:F119, ROW(F111:F119)-MIN(ROW(F111:F119))+1, ""), ROW() -110 )), "")</f>
        <v>Mount Vernon Nazarene University</v>
      </c>
      <c r="AC115" s="13">
        <f t="array" ref="AC115">IFERROR(INDEX(C111:C119, SMALL(IF("V"=F111:F119, ROW(F111:F119)-MIN(ROW(F111:F119))+1, ""), ROW() -110 )), "")</f>
        <v>0</v>
      </c>
      <c r="AD115" s="13" t="str">
        <f t="array" ref="AD115">IFERROR(INDEX(D111:D119, SMALL(IF("V"=F111:F119, ROW(F111:F119)-MIN(ROW(F111:F119))+1, ""), ROW() -110 )), "")</f>
        <v>17-24322</v>
      </c>
      <c r="AE115" s="13" t="str">
        <f t="array" ref="AE115">IFERROR(INDEX(E111:E119, SMALL(IF("V"=F111:F119, ROW(F111:F119)-MIN(ROW(F111:F119))+1, ""), ROW() -110 )), "")</f>
        <v>Hannah Vaughn</v>
      </c>
      <c r="AF115" s="13" t="str">
        <f t="array" ref="AF115">IFERROR(INDEX(B111:B119, SMALL(IF(ISNUMBER(SEARCH("JV1",F111:F119)), ROW(F111:F119)-MIN(ROW(F111:F119))+1, ""), ROW() -110 )), "")</f>
        <v/>
      </c>
      <c r="AG115" s="13" t="str">
        <f t="array" ref="AG115">IFERROR(INDEX(C111:C119, SMALL(IF(ISNUMBER(SEARCH("JV1",F111:F119)), ROW(F111:F119)-MIN(ROW(F111:F119))+1, ""), ROW() -110 )), "")</f>
        <v/>
      </c>
      <c r="AH115" s="13" t="str">
        <f t="array" ref="AH115">IFERROR(INDEX(D111:D119, SMALL(IF(ISNUMBER(SEARCH("JV1",F111:F119)), ROW(F111:F119)-MIN(ROW(F111:F119))+1, ""), ROW() -110 )), "")</f>
        <v/>
      </c>
      <c r="AI115" s="13" t="str">
        <f t="array" ref="AI115">IFERROR(INDEX(E111:E119, SMALL(IF(ISNUMBER(SEARCH("JV1",F111:F119)), ROW(F111:F119)-MIN(ROW(F111:F119))+1, ""), ROW() -110 )), "")</f>
        <v/>
      </c>
      <c r="AJ115" s="13" t="str">
        <f t="array" ref="AJ115">IFERROR(INDEX(B111:B119, SMALL(IF(ISNUMBER(SEARCH("JV2",F111:F119)), ROW(F111:F119)-MIN(ROW(F111:F119))+1, ""), ROW() -110 )), "")</f>
        <v/>
      </c>
      <c r="AK115" s="13" t="str">
        <f t="array" ref="AK115">IFERROR(INDEX(C111:C119, SMALL(IF(ISNUMBER(SEARCH("JV2",F111:F119)), ROW(F111:F119)-MIN(ROW(F111:F119))+1, ""), ROW() -110 )), "")</f>
        <v/>
      </c>
      <c r="AL115" s="13" t="str">
        <f t="array" ref="AL115">IFERROR(INDEX(D111:D119, SMALL(IF(ISNUMBER(SEARCH("JV2",F111:F119)), ROW(F111:F119)-MIN(ROW(F111:F119))+1, ""), ROW() -110 )), "")</f>
        <v/>
      </c>
      <c r="AM115" s="13" t="str">
        <f t="array" ref="AM115">IFERROR(INDEX(E111:E119, SMALL(IF(ISNUMBER(SEARCH("JV2",F111:F119)), ROW(F111:F119)-MIN(ROW(F111:F119))+1, ""), ROW() -110 )), "")</f>
        <v/>
      </c>
    </row>
    <row r="116" spans="2:39" s="13" customFormat="1" ht="15" customHeight="1" x14ac:dyDescent="0.3">
      <c r="B116" s="21" t="s">
        <v>304</v>
      </c>
      <c r="C116" s="1"/>
      <c r="D116" s="22" t="s">
        <v>614</v>
      </c>
      <c r="E116" s="1" t="s">
        <v>615</v>
      </c>
      <c r="F116" s="23" t="s">
        <v>14</v>
      </c>
      <c r="G116" s="24"/>
      <c r="H116" s="25">
        <v>4476</v>
      </c>
      <c r="I116" s="24"/>
      <c r="J116" s="25" t="b">
        <v>0</v>
      </c>
      <c r="K116" s="19"/>
      <c r="L116" s="26"/>
      <c r="M116" s="27"/>
      <c r="AB116" s="13" t="str">
        <f t="array" ref="AB116">IFERROR(INDEX(B111:B119, SMALL(IF("V"=F111:F119, ROW(F111:F119)-MIN(ROW(F111:F119))+1, ""), ROW() -110 )), "")</f>
        <v>Mount Vernon Nazarene University</v>
      </c>
      <c r="AC116" s="13">
        <f t="array" ref="AC116">IFERROR(INDEX(C111:C119, SMALL(IF("V"=F111:F119, ROW(F111:F119)-MIN(ROW(F111:F119))+1, ""), ROW() -110 )), "")</f>
        <v>0</v>
      </c>
      <c r="AD116" s="13" t="str">
        <f t="array" ref="AD116">IFERROR(INDEX(D111:D119, SMALL(IF("V"=F111:F119, ROW(F111:F119)-MIN(ROW(F111:F119))+1, ""), ROW() -110 )), "")</f>
        <v>11-736981</v>
      </c>
      <c r="AE116" s="13" t="str">
        <f t="array" ref="AE116">IFERROR(INDEX(E111:E119, SMALL(IF("V"=F111:F119, ROW(F111:F119)-MIN(ROW(F111:F119))+1, ""), ROW() -110 )), "")</f>
        <v>Mackenzie Kauffman</v>
      </c>
      <c r="AF116" s="13" t="str">
        <f t="array" ref="AF116">IFERROR(INDEX(B111:B119, SMALL(IF(ISNUMBER(SEARCH("JV1",F111:F119)), ROW(F111:F119)-MIN(ROW(F111:F119))+1, ""), ROW() -110 )), "")</f>
        <v/>
      </c>
      <c r="AG116" s="13" t="str">
        <f t="array" ref="AG116">IFERROR(INDEX(C111:C119, SMALL(IF(ISNUMBER(SEARCH("JV1",F111:F119)), ROW(F111:F119)-MIN(ROW(F111:F119))+1, ""), ROW() -110 )), "")</f>
        <v/>
      </c>
      <c r="AH116" s="13" t="str">
        <f t="array" ref="AH116">IFERROR(INDEX(D111:D119, SMALL(IF(ISNUMBER(SEARCH("JV1",F111:F119)), ROW(F111:F119)-MIN(ROW(F111:F119))+1, ""), ROW() -110 )), "")</f>
        <v/>
      </c>
      <c r="AI116" s="13" t="str">
        <f t="array" ref="AI116">IFERROR(INDEX(E111:E119, SMALL(IF(ISNUMBER(SEARCH("JV1",F111:F119)), ROW(F111:F119)-MIN(ROW(F111:F119))+1, ""), ROW() -110 )), "")</f>
        <v/>
      </c>
      <c r="AJ116" s="13" t="str">
        <f t="array" ref="AJ116">IFERROR(INDEX(B111:B119, SMALL(IF(ISNUMBER(SEARCH("JV2",F111:F119)), ROW(F111:F119)-MIN(ROW(F111:F119))+1, ""), ROW() -110 )), "")</f>
        <v/>
      </c>
      <c r="AK116" s="13" t="str">
        <f t="array" ref="AK116">IFERROR(INDEX(C111:C119, SMALL(IF(ISNUMBER(SEARCH("JV2",F111:F119)), ROW(F111:F119)-MIN(ROW(F111:F119))+1, ""), ROW() -110 )), "")</f>
        <v/>
      </c>
      <c r="AL116" s="13" t="str">
        <f t="array" ref="AL116">IFERROR(INDEX(D111:D119, SMALL(IF(ISNUMBER(SEARCH("JV2",F111:F119)), ROW(F111:F119)-MIN(ROW(F111:F119))+1, ""), ROW() -110 )), "")</f>
        <v/>
      </c>
      <c r="AM116" s="13" t="str">
        <f t="array" ref="AM116">IFERROR(INDEX(E111:E119, SMALL(IF(ISNUMBER(SEARCH("JV2",F111:F119)), ROW(F111:F119)-MIN(ROW(F111:F119))+1, ""), ROW() -110 )), "")</f>
        <v/>
      </c>
    </row>
    <row r="117" spans="2:39" s="13" customFormat="1" ht="15" customHeight="1" x14ac:dyDescent="0.3">
      <c r="B117" s="21" t="s">
        <v>304</v>
      </c>
      <c r="C117" s="1"/>
      <c r="D117" s="22" t="s">
        <v>616</v>
      </c>
      <c r="E117" s="1" t="s">
        <v>617</v>
      </c>
      <c r="F117" s="23" t="s">
        <v>14</v>
      </c>
      <c r="G117" s="24"/>
      <c r="H117" s="25">
        <v>4476</v>
      </c>
      <c r="I117" s="24"/>
      <c r="J117" s="25" t="b">
        <v>0</v>
      </c>
      <c r="K117" s="19"/>
      <c r="L117" s="26"/>
      <c r="M117" s="27"/>
      <c r="AB117" s="13" t="str">
        <f t="array" ref="AB117">IFERROR(INDEX(B111:B119, SMALL(IF("V"=F111:F119, ROW(F111:F119)-MIN(ROW(F111:F119))+1, ""), ROW() -110 )), "")</f>
        <v>Mount Vernon Nazarene University</v>
      </c>
      <c r="AC117" s="13">
        <f t="array" ref="AC117">IFERROR(INDEX(C111:C119, SMALL(IF("V"=F111:F119, ROW(F111:F119)-MIN(ROW(F111:F119))+1, ""), ROW() -110 )), "")</f>
        <v>0</v>
      </c>
      <c r="AD117" s="13" t="str">
        <f t="array" ref="AD117">IFERROR(INDEX(D111:D119, SMALL(IF("V"=F111:F119, ROW(F111:F119)-MIN(ROW(F111:F119))+1, ""), ROW() -110 )), "")</f>
        <v>16-172395</v>
      </c>
      <c r="AE117" s="13" t="str">
        <f t="array" ref="AE117">IFERROR(INDEX(E111:E119, SMALL(IF("V"=F111:F119, ROW(F111:F119)-MIN(ROW(F111:F119))+1, ""), ROW() -110 )), "")</f>
        <v>Paige Hicks</v>
      </c>
      <c r="AF117" s="13" t="str">
        <f t="array" ref="AF117">IFERROR(INDEX(B111:B119, SMALL(IF(ISNUMBER(SEARCH("JV1",F111:F119)), ROW(F111:F119)-MIN(ROW(F111:F119))+1, ""), ROW() -110 )), "")</f>
        <v/>
      </c>
      <c r="AG117" s="13" t="str">
        <f t="array" ref="AG117">IFERROR(INDEX(C111:C119, SMALL(IF(ISNUMBER(SEARCH("JV1",F111:F119)), ROW(F111:F119)-MIN(ROW(F111:F119))+1, ""), ROW() -110 )), "")</f>
        <v/>
      </c>
      <c r="AH117" s="13" t="str">
        <f t="array" ref="AH117">IFERROR(INDEX(D111:D119, SMALL(IF(ISNUMBER(SEARCH("JV1",F111:F119)), ROW(F111:F119)-MIN(ROW(F111:F119))+1, ""), ROW() -110 )), "")</f>
        <v/>
      </c>
      <c r="AI117" s="13" t="str">
        <f t="array" ref="AI117">IFERROR(INDEX(E111:E119, SMALL(IF(ISNUMBER(SEARCH("JV1",F111:F119)), ROW(F111:F119)-MIN(ROW(F111:F119))+1, ""), ROW() -110 )), "")</f>
        <v/>
      </c>
      <c r="AJ117" s="13" t="str">
        <f t="array" ref="AJ117">IFERROR(INDEX(B111:B119, SMALL(IF(ISNUMBER(SEARCH("JV2",F111:F119)), ROW(F111:F119)-MIN(ROW(F111:F119))+1, ""), ROW() -110 )), "")</f>
        <v/>
      </c>
      <c r="AK117" s="13" t="str">
        <f t="array" ref="AK117">IFERROR(INDEX(C111:C119, SMALL(IF(ISNUMBER(SEARCH("JV2",F111:F119)), ROW(F111:F119)-MIN(ROW(F111:F119))+1, ""), ROW() -110 )), "")</f>
        <v/>
      </c>
      <c r="AL117" s="13" t="str">
        <f t="array" ref="AL117">IFERROR(INDEX(D111:D119, SMALL(IF(ISNUMBER(SEARCH("JV2",F111:F119)), ROW(F111:F119)-MIN(ROW(F111:F119))+1, ""), ROW() -110 )), "")</f>
        <v/>
      </c>
      <c r="AM117" s="13" t="str">
        <f t="array" ref="AM117">IFERROR(INDEX(E111:E119, SMALL(IF(ISNUMBER(SEARCH("JV2",F111:F119)), ROW(F111:F119)-MIN(ROW(F111:F119))+1, ""), ROW() -110 )), "")</f>
        <v/>
      </c>
    </row>
    <row r="118" spans="2:39" s="13" customFormat="1" ht="15" customHeight="1" x14ac:dyDescent="0.3">
      <c r="B118" s="21" t="s">
        <v>304</v>
      </c>
      <c r="C118" s="1"/>
      <c r="D118" s="22" t="s">
        <v>618</v>
      </c>
      <c r="E118" s="1" t="s">
        <v>619</v>
      </c>
      <c r="F118" s="23" t="s">
        <v>14</v>
      </c>
      <c r="G118" s="24"/>
      <c r="H118" s="25">
        <v>4476</v>
      </c>
      <c r="I118" s="24"/>
      <c r="J118" s="25" t="b">
        <v>0</v>
      </c>
      <c r="K118" s="19"/>
      <c r="L118" s="26"/>
      <c r="M118" s="27"/>
      <c r="AB118" s="13" t="str">
        <f t="array" ref="AB118">IFERROR(INDEX(B111:B119, SMALL(IF("V"=F111:F119, ROW(F111:F119)-MIN(ROW(F111:F119))+1, ""), ROW() -110 )), "")</f>
        <v>Mount Vernon Nazarene University</v>
      </c>
      <c r="AC118" s="13">
        <f t="array" ref="AC118">IFERROR(INDEX(C111:C119, SMALL(IF("V"=F111:F119, ROW(F111:F119)-MIN(ROW(F111:F119))+1, ""), ROW() -110 )), "")</f>
        <v>0</v>
      </c>
      <c r="AD118" s="13" t="str">
        <f t="array" ref="AD118">IFERROR(INDEX(D111:D119, SMALL(IF("V"=F111:F119, ROW(F111:F119)-MIN(ROW(F111:F119))+1, ""), ROW() -110 )), "")</f>
        <v>20-12772</v>
      </c>
      <c r="AE118" s="13" t="str">
        <f t="array" ref="AE118">IFERROR(INDEX(E111:E119, SMALL(IF("V"=F111:F119, ROW(F111:F119)-MIN(ROW(F111:F119))+1, ""), ROW() -110 )), "")</f>
        <v>Rachel Baughman</v>
      </c>
      <c r="AF118" s="13" t="str">
        <f t="array" ref="AF118">IFERROR(INDEX(B111:B119, SMALL(IF(ISNUMBER(SEARCH("JV1",F111:F119)), ROW(F111:F119)-MIN(ROW(F111:F119))+1, ""), ROW() -110 )), "")</f>
        <v/>
      </c>
      <c r="AG118" s="13" t="str">
        <f t="array" ref="AG118">IFERROR(INDEX(C111:C119, SMALL(IF(ISNUMBER(SEARCH("JV1",F111:F119)), ROW(F111:F119)-MIN(ROW(F111:F119))+1, ""), ROW() -110 )), "")</f>
        <v/>
      </c>
      <c r="AH118" s="13" t="str">
        <f t="array" ref="AH118">IFERROR(INDEX(D111:D119, SMALL(IF(ISNUMBER(SEARCH("JV1",F111:F119)), ROW(F111:F119)-MIN(ROW(F111:F119))+1, ""), ROW() -110 )), "")</f>
        <v/>
      </c>
      <c r="AI118" s="13" t="str">
        <f t="array" ref="AI118">IFERROR(INDEX(E111:E119, SMALL(IF(ISNUMBER(SEARCH("JV1",F111:F119)), ROW(F111:F119)-MIN(ROW(F111:F119))+1, ""), ROW() -110 )), "")</f>
        <v/>
      </c>
      <c r="AJ118" s="13" t="str">
        <f t="array" ref="AJ118">IFERROR(INDEX(B111:B119, SMALL(IF(ISNUMBER(SEARCH("JV2",F111:F119)), ROW(F111:F119)-MIN(ROW(F111:F119))+1, ""), ROW() -110 )), "")</f>
        <v/>
      </c>
      <c r="AK118" s="13" t="str">
        <f t="array" ref="AK118">IFERROR(INDEX(C111:C119, SMALL(IF(ISNUMBER(SEARCH("JV2",F111:F119)), ROW(F111:F119)-MIN(ROW(F111:F119))+1, ""), ROW() -110 )), "")</f>
        <v/>
      </c>
      <c r="AL118" s="13" t="str">
        <f t="array" ref="AL118">IFERROR(INDEX(D111:D119, SMALL(IF(ISNUMBER(SEARCH("JV2",F111:F119)), ROW(F111:F119)-MIN(ROW(F111:F119))+1, ""), ROW() -110 )), "")</f>
        <v/>
      </c>
      <c r="AM118" s="13" t="str">
        <f t="array" ref="AM118">IFERROR(INDEX(E111:E119, SMALL(IF(ISNUMBER(SEARCH("JV2",F111:F119)), ROW(F111:F119)-MIN(ROW(F111:F119))+1, ""), ROW() -110 )), "")</f>
        <v/>
      </c>
    </row>
    <row r="119" spans="2:39" s="13" customFormat="1" ht="15" customHeight="1" x14ac:dyDescent="0.3">
      <c r="B119" s="21" t="s">
        <v>304</v>
      </c>
      <c r="C119" s="1"/>
      <c r="D119" s="22" t="s">
        <v>620</v>
      </c>
      <c r="E119" s="1" t="s">
        <v>621</v>
      </c>
      <c r="F119" s="23" t="s">
        <v>14</v>
      </c>
      <c r="G119" s="24"/>
      <c r="H119" s="25">
        <v>4476</v>
      </c>
      <c r="I119" s="24"/>
      <c r="J119" s="25" t="b">
        <v>0</v>
      </c>
      <c r="K119" s="19"/>
      <c r="L119" s="26"/>
      <c r="M119" s="27"/>
    </row>
    <row r="120" spans="2:39" s="13" customFormat="1" ht="15" customHeight="1" x14ac:dyDescent="0.3">
      <c r="B120" s="21" t="s">
        <v>329</v>
      </c>
      <c r="C120" s="1"/>
      <c r="D120" s="22" t="s">
        <v>622</v>
      </c>
      <c r="E120" s="1" t="s">
        <v>623</v>
      </c>
      <c r="F120" s="23" t="s">
        <v>17</v>
      </c>
      <c r="G120" s="24"/>
      <c r="H120" s="25">
        <v>4374</v>
      </c>
      <c r="I120" s="24"/>
      <c r="J120" s="25" t="b">
        <v>0</v>
      </c>
      <c r="K120" s="19"/>
      <c r="L120" s="26"/>
      <c r="M120" s="27"/>
      <c r="AB120" s="13" t="str">
        <f t="array" ref="AB120">IFERROR(INDEX(B120:B135, SMALL(IF("V"=F120:F135, ROW(F120:F135)-MIN(ROW(F120:F135))+1, ""), ROW() -119 )), "")</f>
        <v>Rochester University</v>
      </c>
      <c r="AC120" s="13">
        <f t="array" ref="AC120">IFERROR(INDEX(C120:C135, SMALL(IF("V"=F120:F135, ROW(F120:F135)-MIN(ROW(F120:F135))+1, ""), ROW() -119 )), "")</f>
        <v>0</v>
      </c>
      <c r="AD120" s="13" t="str">
        <f t="array" ref="AD120">IFERROR(INDEX(D120:D135, SMALL(IF("V"=F120:F135, ROW(F120:F135)-MIN(ROW(F120:F135))+1, ""), ROW() -119 )), "")</f>
        <v>22-637</v>
      </c>
      <c r="AE120" s="13" t="str">
        <f t="array" ref="AE120">IFERROR(INDEX(E120:E135, SMALL(IF("V"=F120:F135, ROW(F120:F135)-MIN(ROW(F120:F135))+1, ""), ROW() -119 )), "")</f>
        <v>Jazmin Brant</v>
      </c>
      <c r="AF120" s="13" t="str">
        <f t="array" ref="AF120">IFERROR(INDEX(B120:B135, SMALL(IF(ISNUMBER(SEARCH("JV1",F120:F135)), ROW(F120:F135)-MIN(ROW(F120:F135))+1, ""), ROW() -119 )), "")</f>
        <v>Rochester University</v>
      </c>
      <c r="AG120" s="13">
        <f t="array" ref="AG120">IFERROR(INDEX(C120:C135, SMALL(IF(ISNUMBER(SEARCH("JV1",F120:F135)), ROW(F120:F135)-MIN(ROW(F120:F135))+1, ""), ROW() -119 )), "")</f>
        <v>0</v>
      </c>
      <c r="AH120" s="13" t="str">
        <f t="array" ref="AH120">IFERROR(INDEX(D120:D135, SMALL(IF(ISNUMBER(SEARCH("JV1",F120:F135)), ROW(F120:F135)-MIN(ROW(F120:F135))+1, ""), ROW() -119 )), "")</f>
        <v>23-2559</v>
      </c>
      <c r="AI120" s="13" t="str">
        <f t="array" ref="AI120">IFERROR(INDEX(E120:E135, SMALL(IF(ISNUMBER(SEARCH("JV1",F120:F135)), ROW(F120:F135)-MIN(ROW(F120:F135))+1, ""), ROW() -119 )), "")</f>
        <v>Caroline Martinez</v>
      </c>
      <c r="AJ120" s="13" t="str">
        <f t="array" ref="AJ120">IFERROR(INDEX(B120:B135, SMALL(IF(ISNUMBER(SEARCH("JV2",F120:F135)), ROW(F120:F135)-MIN(ROW(F120:F135))+1, ""), ROW() -119 )), "")</f>
        <v/>
      </c>
      <c r="AK120" s="13" t="str">
        <f t="array" ref="AK120">IFERROR(INDEX(C120:C135, SMALL(IF(ISNUMBER(SEARCH("JV2",F120:F135)), ROW(F120:F135)-MIN(ROW(F120:F135))+1, ""), ROW() -119 )), "")</f>
        <v/>
      </c>
      <c r="AL120" s="13" t="str">
        <f t="array" ref="AL120">IFERROR(INDEX(D120:D135, SMALL(IF(ISNUMBER(SEARCH("JV2",F120:F135)), ROW(F120:F135)-MIN(ROW(F120:F135))+1, ""), ROW() -119 )), "")</f>
        <v/>
      </c>
      <c r="AM120" s="13" t="str">
        <f t="array" ref="AM120">IFERROR(INDEX(E120:E135, SMALL(IF(ISNUMBER(SEARCH("JV2",F120:F135)), ROW(F120:F135)-MIN(ROW(F120:F135))+1, ""), ROW() -119 )), "")</f>
        <v/>
      </c>
    </row>
    <row r="121" spans="2:39" s="13" customFormat="1" ht="15" customHeight="1" x14ac:dyDescent="0.3">
      <c r="B121" s="21" t="s">
        <v>329</v>
      </c>
      <c r="C121" s="1"/>
      <c r="D121" s="22" t="s">
        <v>624</v>
      </c>
      <c r="E121" s="1" t="s">
        <v>625</v>
      </c>
      <c r="F121" s="23" t="s">
        <v>17</v>
      </c>
      <c r="G121" s="24"/>
      <c r="H121" s="25">
        <v>4374</v>
      </c>
      <c r="I121" s="24"/>
      <c r="J121" s="25" t="b">
        <v>0</v>
      </c>
      <c r="K121" s="19"/>
      <c r="L121" s="26"/>
      <c r="M121" s="27"/>
      <c r="AB121" s="13" t="str">
        <f t="array" ref="AB121">IFERROR(INDEX(B120:B135, SMALL(IF("V"=F120:F135, ROW(F120:F135)-MIN(ROW(F120:F135))+1, ""), ROW() -119 )), "")</f>
        <v>Rochester University</v>
      </c>
      <c r="AC121" s="13">
        <f t="array" ref="AC121">IFERROR(INDEX(C120:C135, SMALL(IF("V"=F120:F135, ROW(F120:F135)-MIN(ROW(F120:F135))+1, ""), ROW() -119 )), "")</f>
        <v>0</v>
      </c>
      <c r="AD121" s="13" t="str">
        <f t="array" ref="AD121">IFERROR(INDEX(D120:D135, SMALL(IF("V"=F120:F135, ROW(F120:F135)-MIN(ROW(F120:F135))+1, ""), ROW() -119 )), "")</f>
        <v>20-31030</v>
      </c>
      <c r="AE121" s="13" t="str">
        <f t="array" ref="AE121">IFERROR(INDEX(E120:E135, SMALL(IF("V"=F120:F135, ROW(F120:F135)-MIN(ROW(F120:F135))+1, ""), ROW() -119 )), "")</f>
        <v>Lynzie Kirkendall</v>
      </c>
      <c r="AF121" s="13" t="str">
        <f t="array" ref="AF121">IFERROR(INDEX(B120:B135, SMALL(IF(ISNUMBER(SEARCH("JV1",F120:F135)), ROW(F120:F135)-MIN(ROW(F120:F135))+1, ""), ROW() -119 )), "")</f>
        <v>Rochester University</v>
      </c>
      <c r="AG121" s="13">
        <f t="array" ref="AG121">IFERROR(INDEX(C120:C135, SMALL(IF(ISNUMBER(SEARCH("JV1",F120:F135)), ROW(F120:F135)-MIN(ROW(F120:F135))+1, ""), ROW() -119 )), "")</f>
        <v>0</v>
      </c>
      <c r="AH121" s="13" t="str">
        <f t="array" ref="AH121">IFERROR(INDEX(D120:D135, SMALL(IF(ISNUMBER(SEARCH("JV1",F120:F135)), ROW(F120:F135)-MIN(ROW(F120:F135))+1, ""), ROW() -119 )), "")</f>
        <v>11-277265</v>
      </c>
      <c r="AI121" s="13" t="str">
        <f t="array" ref="AI121">IFERROR(INDEX(E120:E135, SMALL(IF(ISNUMBER(SEARCH("JV1",F120:F135)), ROW(F120:F135)-MIN(ROW(F120:F135))+1, ""), ROW() -119 )), "")</f>
        <v>Hannah Drys</v>
      </c>
      <c r="AJ121" s="13" t="str">
        <f t="array" ref="AJ121">IFERROR(INDEX(B120:B135, SMALL(IF(ISNUMBER(SEARCH("JV2",F120:F135)), ROW(F120:F135)-MIN(ROW(F120:F135))+1, ""), ROW() -119 )), "")</f>
        <v/>
      </c>
      <c r="AK121" s="13" t="str">
        <f t="array" ref="AK121">IFERROR(INDEX(C120:C135, SMALL(IF(ISNUMBER(SEARCH("JV2",F120:F135)), ROW(F120:F135)-MIN(ROW(F120:F135))+1, ""), ROW() -119 )), "")</f>
        <v/>
      </c>
      <c r="AL121" s="13" t="str">
        <f t="array" ref="AL121">IFERROR(INDEX(D120:D135, SMALL(IF(ISNUMBER(SEARCH("JV2",F120:F135)), ROW(F120:F135)-MIN(ROW(F120:F135))+1, ""), ROW() -119 )), "")</f>
        <v/>
      </c>
      <c r="AM121" s="13" t="str">
        <f t="array" ref="AM121">IFERROR(INDEX(E120:E135, SMALL(IF(ISNUMBER(SEARCH("JV2",F120:F135)), ROW(F120:F135)-MIN(ROW(F120:F135))+1, ""), ROW() -119 )), "")</f>
        <v/>
      </c>
    </row>
    <row r="122" spans="2:39" s="13" customFormat="1" ht="15" customHeight="1" x14ac:dyDescent="0.3">
      <c r="B122" s="21" t="s">
        <v>329</v>
      </c>
      <c r="C122" s="1"/>
      <c r="D122" s="22" t="s">
        <v>626</v>
      </c>
      <c r="E122" s="1" t="s">
        <v>627</v>
      </c>
      <c r="F122" s="23" t="s">
        <v>17</v>
      </c>
      <c r="G122" s="24"/>
      <c r="H122" s="25">
        <v>4374</v>
      </c>
      <c r="I122" s="24"/>
      <c r="J122" s="25" t="b">
        <v>0</v>
      </c>
      <c r="K122" s="19"/>
      <c r="L122" s="26"/>
      <c r="M122" s="27"/>
      <c r="AB122" s="13" t="str">
        <f t="array" ref="AB122">IFERROR(INDEX(B120:B135, SMALL(IF("V"=F120:F135, ROW(F120:F135)-MIN(ROW(F120:F135))+1, ""), ROW() -119 )), "")</f>
        <v>Rochester University</v>
      </c>
      <c r="AC122" s="13">
        <f t="array" ref="AC122">IFERROR(INDEX(C120:C135, SMALL(IF("V"=F120:F135, ROW(F120:F135)-MIN(ROW(F120:F135))+1, ""), ROW() -119 )), "")</f>
        <v>0</v>
      </c>
      <c r="AD122" s="13" t="str">
        <f t="array" ref="AD122">IFERROR(INDEX(D120:D135, SMALL(IF("V"=F120:F135, ROW(F120:F135)-MIN(ROW(F120:F135))+1, ""), ROW() -119 )), "")</f>
        <v>11-699836</v>
      </c>
      <c r="AE122" s="13" t="str">
        <f t="array" ref="AE122">IFERROR(INDEX(E120:E135, SMALL(IF("V"=F120:F135, ROW(F120:F135)-MIN(ROW(F120:F135))+1, ""), ROW() -119 )), "")</f>
        <v>Nataleigh Eagle</v>
      </c>
      <c r="AF122" s="13" t="str">
        <f t="array" ref="AF122">IFERROR(INDEX(B120:B135, SMALL(IF(ISNUMBER(SEARCH("JV1",F120:F135)), ROW(F120:F135)-MIN(ROW(F120:F135))+1, ""), ROW() -119 )), "")</f>
        <v>Rochester University</v>
      </c>
      <c r="AG122" s="13">
        <f t="array" ref="AG122">IFERROR(INDEX(C120:C135, SMALL(IF(ISNUMBER(SEARCH("JV1",F120:F135)), ROW(F120:F135)-MIN(ROW(F120:F135))+1, ""), ROW() -119 )), "")</f>
        <v>0</v>
      </c>
      <c r="AH122" s="13" t="str">
        <f t="array" ref="AH122">IFERROR(INDEX(D120:D135, SMALL(IF(ISNUMBER(SEARCH("JV1",F120:F135)), ROW(F120:F135)-MIN(ROW(F120:F135))+1, ""), ROW() -119 )), "")</f>
        <v>18-99782</v>
      </c>
      <c r="AI122" s="13" t="str">
        <f t="array" ref="AI122">IFERROR(INDEX(E120:E135, SMALL(IF(ISNUMBER(SEARCH("JV1",F120:F135)), ROW(F120:F135)-MIN(ROW(F120:F135))+1, ""), ROW() -119 )), "")</f>
        <v>Hannah Traczynski</v>
      </c>
      <c r="AJ122" s="13" t="str">
        <f t="array" ref="AJ122">IFERROR(INDEX(B120:B135, SMALL(IF(ISNUMBER(SEARCH("JV2",F120:F135)), ROW(F120:F135)-MIN(ROW(F120:F135))+1, ""), ROW() -119 )), "")</f>
        <v/>
      </c>
      <c r="AK122" s="13" t="str">
        <f t="array" ref="AK122">IFERROR(INDEX(C120:C135, SMALL(IF(ISNUMBER(SEARCH("JV2",F120:F135)), ROW(F120:F135)-MIN(ROW(F120:F135))+1, ""), ROW() -119 )), "")</f>
        <v/>
      </c>
      <c r="AL122" s="13" t="str">
        <f t="array" ref="AL122">IFERROR(INDEX(D120:D135, SMALL(IF(ISNUMBER(SEARCH("JV2",F120:F135)), ROW(F120:F135)-MIN(ROW(F120:F135))+1, ""), ROW() -119 )), "")</f>
        <v/>
      </c>
      <c r="AM122" s="13" t="str">
        <f t="array" ref="AM122">IFERROR(INDEX(E120:E135, SMALL(IF(ISNUMBER(SEARCH("JV2",F120:F135)), ROW(F120:F135)-MIN(ROW(F120:F135))+1, ""), ROW() -119 )), "")</f>
        <v/>
      </c>
    </row>
    <row r="123" spans="2:39" s="13" customFormat="1" ht="15" customHeight="1" x14ac:dyDescent="0.3">
      <c r="B123" s="21" t="s">
        <v>329</v>
      </c>
      <c r="C123" s="1"/>
      <c r="D123" s="22" t="s">
        <v>628</v>
      </c>
      <c r="E123" s="1" t="s">
        <v>629</v>
      </c>
      <c r="F123" s="23" t="s">
        <v>14</v>
      </c>
      <c r="G123" s="24"/>
      <c r="H123" s="25">
        <v>4374</v>
      </c>
      <c r="I123" s="24"/>
      <c r="J123" s="25" t="b">
        <v>0</v>
      </c>
      <c r="K123" s="19"/>
      <c r="L123" s="26"/>
      <c r="M123" s="27"/>
      <c r="AB123" s="13" t="str">
        <f t="array" ref="AB123">IFERROR(INDEX(B120:B135, SMALL(IF("V"=F120:F135, ROW(F120:F135)-MIN(ROW(F120:F135))+1, ""), ROW() -119 )), "")</f>
        <v>Rochester University</v>
      </c>
      <c r="AC123" s="13">
        <f t="array" ref="AC123">IFERROR(INDEX(C120:C135, SMALL(IF("V"=F120:F135, ROW(F120:F135)-MIN(ROW(F120:F135))+1, ""), ROW() -119 )), "")</f>
        <v>0</v>
      </c>
      <c r="AD123" s="13" t="str">
        <f t="array" ref="AD123">IFERROR(INDEX(D120:D135, SMALL(IF("V"=F120:F135, ROW(F120:F135)-MIN(ROW(F120:F135))+1, ""), ROW() -119 )), "")</f>
        <v>7914-37251</v>
      </c>
      <c r="AE123" s="13" t="str">
        <f t="array" ref="AE123">IFERROR(INDEX(E120:E135, SMALL(IF("V"=F120:F135, ROW(F120:F135)-MIN(ROW(F120:F135))+1, ""), ROW() -119 )), "")</f>
        <v>Riley Brownrigg</v>
      </c>
      <c r="AF123" s="13" t="str">
        <f t="array" ref="AF123">IFERROR(INDEX(B120:B135, SMALL(IF(ISNUMBER(SEARCH("JV1",F120:F135)), ROW(F120:F135)-MIN(ROW(F120:F135))+1, ""), ROW() -119 )), "")</f>
        <v>Rochester University</v>
      </c>
      <c r="AG123" s="13">
        <f t="array" ref="AG123">IFERROR(INDEX(C120:C135, SMALL(IF(ISNUMBER(SEARCH("JV1",F120:F135)), ROW(F120:F135)-MIN(ROW(F120:F135))+1, ""), ROW() -119 )), "")</f>
        <v>0</v>
      </c>
      <c r="AH123" s="13" t="str">
        <f t="array" ref="AH123">IFERROR(INDEX(D120:D135, SMALL(IF(ISNUMBER(SEARCH("JV1",F120:F135)), ROW(F120:F135)-MIN(ROW(F120:F135))+1, ""), ROW() -119 )), "")</f>
        <v>21-29319</v>
      </c>
      <c r="AI123" s="13" t="str">
        <f t="array" ref="AI123">IFERROR(INDEX(E120:E135, SMALL(IF(ISNUMBER(SEARCH("JV1",F120:F135)), ROW(F120:F135)-MIN(ROW(F120:F135))+1, ""), ROW() -119 )), "")</f>
        <v>Margaret Russell</v>
      </c>
      <c r="AJ123" s="13" t="str">
        <f t="array" ref="AJ123">IFERROR(INDEX(B120:B135, SMALL(IF(ISNUMBER(SEARCH("JV2",F120:F135)), ROW(F120:F135)-MIN(ROW(F120:F135))+1, ""), ROW() -119 )), "")</f>
        <v/>
      </c>
      <c r="AK123" s="13" t="str">
        <f t="array" ref="AK123">IFERROR(INDEX(C120:C135, SMALL(IF(ISNUMBER(SEARCH("JV2",F120:F135)), ROW(F120:F135)-MIN(ROW(F120:F135))+1, ""), ROW() -119 )), "")</f>
        <v/>
      </c>
      <c r="AL123" s="13" t="str">
        <f t="array" ref="AL123">IFERROR(INDEX(D120:D135, SMALL(IF(ISNUMBER(SEARCH("JV2",F120:F135)), ROW(F120:F135)-MIN(ROW(F120:F135))+1, ""), ROW() -119 )), "")</f>
        <v/>
      </c>
      <c r="AM123" s="13" t="str">
        <f t="array" ref="AM123">IFERROR(INDEX(E120:E135, SMALL(IF(ISNUMBER(SEARCH("JV2",F120:F135)), ROW(F120:F135)-MIN(ROW(F120:F135))+1, ""), ROW() -119 )), "")</f>
        <v/>
      </c>
    </row>
    <row r="124" spans="2:39" s="13" customFormat="1" ht="15" customHeight="1" x14ac:dyDescent="0.3">
      <c r="B124" s="21" t="s">
        <v>329</v>
      </c>
      <c r="C124" s="1"/>
      <c r="D124" s="22" t="s">
        <v>630</v>
      </c>
      <c r="E124" s="1" t="s">
        <v>631</v>
      </c>
      <c r="F124" s="23" t="s">
        <v>14</v>
      </c>
      <c r="G124" s="24"/>
      <c r="H124" s="25">
        <v>4374</v>
      </c>
      <c r="I124" s="24"/>
      <c r="J124" s="25" t="b">
        <v>0</v>
      </c>
      <c r="K124" s="19"/>
      <c r="L124" s="26"/>
      <c r="M124" s="27"/>
      <c r="AB124" s="13" t="str">
        <f t="array" ref="AB124">IFERROR(INDEX(B120:B135, SMALL(IF("V"=F120:F135, ROW(F120:F135)-MIN(ROW(F120:F135))+1, ""), ROW() -119 )), "")</f>
        <v>Rochester University</v>
      </c>
      <c r="AC124" s="13">
        <f t="array" ref="AC124">IFERROR(INDEX(C120:C135, SMALL(IF("V"=F120:F135, ROW(F120:F135)-MIN(ROW(F120:F135))+1, ""), ROW() -119 )), "")</f>
        <v>0</v>
      </c>
      <c r="AD124" s="13" t="str">
        <f t="array" ref="AD124">IFERROR(INDEX(D120:D135, SMALL(IF("V"=F120:F135, ROW(F120:F135)-MIN(ROW(F120:F135))+1, ""), ROW() -119 )), "")</f>
        <v>7918-321</v>
      </c>
      <c r="AE124" s="13" t="str">
        <f t="array" ref="AE124">IFERROR(INDEX(E120:E135, SMALL(IF("V"=F120:F135, ROW(F120:F135)-MIN(ROW(F120:F135))+1, ""), ROW() -119 )), "")</f>
        <v>Sara Ritchie</v>
      </c>
      <c r="AF124" s="13" t="str">
        <f t="array" ref="AF124">IFERROR(INDEX(B120:B135, SMALL(IF(ISNUMBER(SEARCH("JV1",F120:F135)), ROW(F120:F135)-MIN(ROW(F120:F135))+1, ""), ROW() -119 )), "")</f>
        <v>Rochester University</v>
      </c>
      <c r="AG124" s="13">
        <f t="array" ref="AG124">IFERROR(INDEX(C120:C135, SMALL(IF(ISNUMBER(SEARCH("JV1",F120:F135)), ROW(F120:F135)-MIN(ROW(F120:F135))+1, ""), ROW() -119 )), "")</f>
        <v>0</v>
      </c>
      <c r="AH124" s="13" t="str">
        <f t="array" ref="AH124">IFERROR(INDEX(D120:D135, SMALL(IF(ISNUMBER(SEARCH("JV1",F120:F135)), ROW(F120:F135)-MIN(ROW(F120:F135))+1, ""), ROW() -119 )), "")</f>
        <v>22-1488</v>
      </c>
      <c r="AI124" s="13" t="str">
        <f t="array" ref="AI124">IFERROR(INDEX(E120:E135, SMALL(IF(ISNUMBER(SEARCH("JV1",F120:F135)), ROW(F120:F135)-MIN(ROW(F120:F135))+1, ""), ROW() -119 )), "")</f>
        <v>Nadia Yabs</v>
      </c>
      <c r="AJ124" s="13" t="str">
        <f t="array" ref="AJ124">IFERROR(INDEX(B120:B135, SMALL(IF(ISNUMBER(SEARCH("JV2",F120:F135)), ROW(F120:F135)-MIN(ROW(F120:F135))+1, ""), ROW() -119 )), "")</f>
        <v/>
      </c>
      <c r="AK124" s="13" t="str">
        <f t="array" ref="AK124">IFERROR(INDEX(C120:C135, SMALL(IF(ISNUMBER(SEARCH("JV2",F120:F135)), ROW(F120:F135)-MIN(ROW(F120:F135))+1, ""), ROW() -119 )), "")</f>
        <v/>
      </c>
      <c r="AL124" s="13" t="str">
        <f t="array" ref="AL124">IFERROR(INDEX(D120:D135, SMALL(IF(ISNUMBER(SEARCH("JV2",F120:F135)), ROW(F120:F135)-MIN(ROW(F120:F135))+1, ""), ROW() -119 )), "")</f>
        <v/>
      </c>
      <c r="AM124" s="13" t="str">
        <f t="array" ref="AM124">IFERROR(INDEX(E120:E135, SMALL(IF(ISNUMBER(SEARCH("JV2",F120:F135)), ROW(F120:F135)-MIN(ROW(F120:F135))+1, ""), ROW() -119 )), "")</f>
        <v/>
      </c>
    </row>
    <row r="125" spans="2:39" s="13" customFormat="1" ht="15" customHeight="1" x14ac:dyDescent="0.3">
      <c r="B125" s="21" t="s">
        <v>329</v>
      </c>
      <c r="C125" s="1"/>
      <c r="D125" s="22" t="s">
        <v>632</v>
      </c>
      <c r="E125" s="1" t="s">
        <v>633</v>
      </c>
      <c r="F125" s="23" t="s">
        <v>30</v>
      </c>
      <c r="G125" s="24"/>
      <c r="H125" s="25">
        <v>4374</v>
      </c>
      <c r="I125" s="24"/>
      <c r="J125" s="25" t="b">
        <v>0</v>
      </c>
      <c r="K125" s="19"/>
      <c r="L125" s="26"/>
      <c r="M125" s="27"/>
      <c r="AB125" s="13" t="str">
        <f t="array" ref="AB125">IFERROR(INDEX(B120:B135, SMALL(IF("V"=F120:F135, ROW(F120:F135)-MIN(ROW(F120:F135))+1, ""), ROW() -119 )), "")</f>
        <v>Rochester University</v>
      </c>
      <c r="AC125" s="13">
        <f t="array" ref="AC125">IFERROR(INDEX(C120:C135, SMALL(IF("V"=F120:F135, ROW(F120:F135)-MIN(ROW(F120:F135))+1, ""), ROW() -119 )), "")</f>
        <v>0</v>
      </c>
      <c r="AD125" s="13" t="str">
        <f t="array" ref="AD125">IFERROR(INDEX(D120:D135, SMALL(IF("V"=F120:F135, ROW(F120:F135)-MIN(ROW(F120:F135))+1, ""), ROW() -119 )), "")</f>
        <v>19-78947</v>
      </c>
      <c r="AE125" s="13" t="str">
        <f t="array" ref="AE125">IFERROR(INDEX(E120:E135, SMALL(IF("V"=F120:F135, ROW(F120:F135)-MIN(ROW(F120:F135))+1, ""), ROW() -119 )), "")</f>
        <v>Sarah Temple</v>
      </c>
      <c r="AF125" s="13" t="str">
        <f t="array" ref="AF125">IFERROR(INDEX(B120:B135, SMALL(IF(ISNUMBER(SEARCH("JV1",F120:F135)), ROW(F120:F135)-MIN(ROW(F120:F135))+1, ""), ROW() -119 )), "")</f>
        <v>Rochester University</v>
      </c>
      <c r="AG125" s="13">
        <f t="array" ref="AG125">IFERROR(INDEX(C120:C135, SMALL(IF(ISNUMBER(SEARCH("JV1",F120:F135)), ROW(F120:F135)-MIN(ROW(F120:F135))+1, ""), ROW() -119 )), "")</f>
        <v>0</v>
      </c>
      <c r="AH125" s="13" t="str">
        <f t="array" ref="AH125">IFERROR(INDEX(D120:D135, SMALL(IF(ISNUMBER(SEARCH("JV1",F120:F135)), ROW(F120:F135)-MIN(ROW(F120:F135))+1, ""), ROW() -119 )), "")</f>
        <v>22-1505</v>
      </c>
      <c r="AI125" s="13" t="str">
        <f t="array" ref="AI125">IFERROR(INDEX(E120:E135, SMALL(IF(ISNUMBER(SEARCH("JV1",F120:F135)), ROW(F120:F135)-MIN(ROW(F120:F135))+1, ""), ROW() -119 )), "")</f>
        <v>Shelby Opalka</v>
      </c>
      <c r="AJ125" s="13" t="str">
        <f t="array" ref="AJ125">IFERROR(INDEX(B120:B135, SMALL(IF(ISNUMBER(SEARCH("JV2",F120:F135)), ROW(F120:F135)-MIN(ROW(F120:F135))+1, ""), ROW() -119 )), "")</f>
        <v/>
      </c>
      <c r="AK125" s="13" t="str">
        <f t="array" ref="AK125">IFERROR(INDEX(C120:C135, SMALL(IF(ISNUMBER(SEARCH("JV2",F120:F135)), ROW(F120:F135)-MIN(ROW(F120:F135))+1, ""), ROW() -119 )), "")</f>
        <v/>
      </c>
      <c r="AL125" s="13" t="str">
        <f t="array" ref="AL125">IFERROR(INDEX(D120:D135, SMALL(IF(ISNUMBER(SEARCH("JV2",F120:F135)), ROW(F120:F135)-MIN(ROW(F120:F135))+1, ""), ROW() -119 )), "")</f>
        <v/>
      </c>
      <c r="AM125" s="13" t="str">
        <f t="array" ref="AM125">IFERROR(INDEX(E120:E135, SMALL(IF(ISNUMBER(SEARCH("JV2",F120:F135)), ROW(F120:F135)-MIN(ROW(F120:F135))+1, ""), ROW() -119 )), "")</f>
        <v/>
      </c>
    </row>
    <row r="126" spans="2:39" s="13" customFormat="1" ht="15" customHeight="1" x14ac:dyDescent="0.3">
      <c r="B126" s="21" t="s">
        <v>329</v>
      </c>
      <c r="C126" s="1"/>
      <c r="D126" s="22" t="s">
        <v>634</v>
      </c>
      <c r="E126" s="1" t="s">
        <v>635</v>
      </c>
      <c r="F126" s="23" t="s">
        <v>17</v>
      </c>
      <c r="G126" s="24"/>
      <c r="H126" s="25">
        <v>4374</v>
      </c>
      <c r="I126" s="24"/>
      <c r="J126" s="25" t="b">
        <v>0</v>
      </c>
      <c r="K126" s="19"/>
      <c r="L126" s="26"/>
      <c r="M126" s="27"/>
      <c r="AB126" s="13" t="str">
        <f t="array" ref="AB126">IFERROR(INDEX(B120:B135, SMALL(IF("V"=F120:F135, ROW(F120:F135)-MIN(ROW(F120:F135))+1, ""), ROW() -119 )), "")</f>
        <v>Rochester University</v>
      </c>
      <c r="AC126" s="13">
        <f t="array" ref="AC126">IFERROR(INDEX(C120:C135, SMALL(IF("V"=F120:F135, ROW(F120:F135)-MIN(ROW(F120:F135))+1, ""), ROW() -119 )), "")</f>
        <v>0</v>
      </c>
      <c r="AD126" s="13" t="str">
        <f t="array" ref="AD126">IFERROR(INDEX(D120:D135, SMALL(IF("V"=F120:F135, ROW(F120:F135)-MIN(ROW(F120:F135))+1, ""), ROW() -119 )), "")</f>
        <v>11-520099</v>
      </c>
      <c r="AE126" s="13" t="str">
        <f t="array" ref="AE126">IFERROR(INDEX(E120:E135, SMALL(IF("V"=F120:F135, ROW(F120:F135)-MIN(ROW(F120:F135))+1, ""), ROW() -119 )), "")</f>
        <v>Vanessa Zissler</v>
      </c>
      <c r="AF126" s="13" t="str">
        <f t="array" ref="AF126">IFERROR(INDEX(B120:B135, SMALL(IF(ISNUMBER(SEARCH("JV1",F120:F135)), ROW(F120:F135)-MIN(ROW(F120:F135))+1, ""), ROW() -119 )), "")</f>
        <v/>
      </c>
      <c r="AG126" s="13" t="str">
        <f t="array" ref="AG126">IFERROR(INDEX(C120:C135, SMALL(IF(ISNUMBER(SEARCH("JV1",F120:F135)), ROW(F120:F135)-MIN(ROW(F120:F135))+1, ""), ROW() -119 )), "")</f>
        <v/>
      </c>
      <c r="AH126" s="13" t="str">
        <f t="array" ref="AH126">IFERROR(INDEX(D120:D135, SMALL(IF(ISNUMBER(SEARCH("JV1",F120:F135)), ROW(F120:F135)-MIN(ROW(F120:F135))+1, ""), ROW() -119 )), "")</f>
        <v/>
      </c>
      <c r="AI126" s="13" t="str">
        <f t="array" ref="AI126">IFERROR(INDEX(E120:E135, SMALL(IF(ISNUMBER(SEARCH("JV1",F120:F135)), ROW(F120:F135)-MIN(ROW(F120:F135))+1, ""), ROW() -119 )), "")</f>
        <v/>
      </c>
      <c r="AJ126" s="13" t="str">
        <f t="array" ref="AJ126">IFERROR(INDEX(B120:B135, SMALL(IF(ISNUMBER(SEARCH("JV2",F120:F135)), ROW(F120:F135)-MIN(ROW(F120:F135))+1, ""), ROW() -119 )), "")</f>
        <v/>
      </c>
      <c r="AK126" s="13" t="str">
        <f t="array" ref="AK126">IFERROR(INDEX(C120:C135, SMALL(IF(ISNUMBER(SEARCH("JV2",F120:F135)), ROW(F120:F135)-MIN(ROW(F120:F135))+1, ""), ROW() -119 )), "")</f>
        <v/>
      </c>
      <c r="AL126" s="13" t="str">
        <f t="array" ref="AL126">IFERROR(INDEX(D120:D135, SMALL(IF(ISNUMBER(SEARCH("JV2",F120:F135)), ROW(F120:F135)-MIN(ROW(F120:F135))+1, ""), ROW() -119 )), "")</f>
        <v/>
      </c>
      <c r="AM126" s="13" t="str">
        <f t="array" ref="AM126">IFERROR(INDEX(E120:E135, SMALL(IF(ISNUMBER(SEARCH("JV2",F120:F135)), ROW(F120:F135)-MIN(ROW(F120:F135))+1, ""), ROW() -119 )), "")</f>
        <v/>
      </c>
    </row>
    <row r="127" spans="2:39" s="13" customFormat="1" ht="15" customHeight="1" x14ac:dyDescent="0.3">
      <c r="B127" s="21" t="s">
        <v>329</v>
      </c>
      <c r="C127" s="1"/>
      <c r="D127" s="22" t="s">
        <v>636</v>
      </c>
      <c r="E127" s="1" t="s">
        <v>637</v>
      </c>
      <c r="F127" s="23" t="s">
        <v>17</v>
      </c>
      <c r="G127" s="24"/>
      <c r="H127" s="25">
        <v>4374</v>
      </c>
      <c r="I127" s="24"/>
      <c r="J127" s="25" t="b">
        <v>0</v>
      </c>
      <c r="K127" s="19"/>
      <c r="L127" s="26"/>
      <c r="M127" s="27"/>
      <c r="AB127" s="13" t="str">
        <f t="array" ref="AB127">IFERROR(INDEX(B120:B135, SMALL(IF("V"=F120:F135, ROW(F120:F135)-MIN(ROW(F120:F135))+1, ""), ROW() -119 )), "")</f>
        <v/>
      </c>
      <c r="AC127" s="13" t="str">
        <f t="array" ref="AC127">IFERROR(INDEX(C120:C135, SMALL(IF("V"=F120:F135, ROW(F120:F135)-MIN(ROW(F120:F135))+1, ""), ROW() -119 )), "")</f>
        <v/>
      </c>
      <c r="AD127" s="13" t="str">
        <f t="array" ref="AD127">IFERROR(INDEX(D120:D135, SMALL(IF("V"=F120:F135, ROW(F120:F135)-MIN(ROW(F120:F135))+1, ""), ROW() -119 )), "")</f>
        <v/>
      </c>
      <c r="AE127" s="13" t="str">
        <f t="array" ref="AE127">IFERROR(INDEX(E120:E135, SMALL(IF("V"=F120:F135, ROW(F120:F135)-MIN(ROW(F120:F135))+1, ""), ROW() -119 )), "")</f>
        <v/>
      </c>
      <c r="AF127" s="13" t="str">
        <f t="array" ref="AF127">IFERROR(INDEX(B120:B135, SMALL(IF(ISNUMBER(SEARCH("JV1",F120:F135)), ROW(F120:F135)-MIN(ROW(F120:F135))+1, ""), ROW() -119 )), "")</f>
        <v/>
      </c>
      <c r="AG127" s="13" t="str">
        <f t="array" ref="AG127">IFERROR(INDEX(C120:C135, SMALL(IF(ISNUMBER(SEARCH("JV1",F120:F135)), ROW(F120:F135)-MIN(ROW(F120:F135))+1, ""), ROW() -119 )), "")</f>
        <v/>
      </c>
      <c r="AH127" s="13" t="str">
        <f t="array" ref="AH127">IFERROR(INDEX(D120:D135, SMALL(IF(ISNUMBER(SEARCH("JV1",F120:F135)), ROW(F120:F135)-MIN(ROW(F120:F135))+1, ""), ROW() -119 )), "")</f>
        <v/>
      </c>
      <c r="AI127" s="13" t="str">
        <f t="array" ref="AI127">IFERROR(INDEX(E120:E135, SMALL(IF(ISNUMBER(SEARCH("JV1",F120:F135)), ROW(F120:F135)-MIN(ROW(F120:F135))+1, ""), ROW() -119 )), "")</f>
        <v/>
      </c>
      <c r="AJ127" s="13" t="str">
        <f t="array" ref="AJ127">IFERROR(INDEX(B120:B135, SMALL(IF(ISNUMBER(SEARCH("JV2",F120:F135)), ROW(F120:F135)-MIN(ROW(F120:F135))+1, ""), ROW() -119 )), "")</f>
        <v/>
      </c>
      <c r="AK127" s="13" t="str">
        <f t="array" ref="AK127">IFERROR(INDEX(C120:C135, SMALL(IF(ISNUMBER(SEARCH("JV2",F120:F135)), ROW(F120:F135)-MIN(ROW(F120:F135))+1, ""), ROW() -119 )), "")</f>
        <v/>
      </c>
      <c r="AL127" s="13" t="str">
        <f t="array" ref="AL127">IFERROR(INDEX(D120:D135, SMALL(IF(ISNUMBER(SEARCH("JV2",F120:F135)), ROW(F120:F135)-MIN(ROW(F120:F135))+1, ""), ROW() -119 )), "")</f>
        <v/>
      </c>
      <c r="AM127" s="13" t="str">
        <f t="array" ref="AM127">IFERROR(INDEX(E120:E135, SMALL(IF(ISNUMBER(SEARCH("JV2",F120:F135)), ROW(F120:F135)-MIN(ROW(F120:F135))+1, ""), ROW() -119 )), "")</f>
        <v/>
      </c>
    </row>
    <row r="128" spans="2:39" s="13" customFormat="1" ht="15" customHeight="1" x14ac:dyDescent="0.3">
      <c r="B128" s="21" t="s">
        <v>329</v>
      </c>
      <c r="C128" s="1"/>
      <c r="D128" s="22" t="s">
        <v>638</v>
      </c>
      <c r="E128" s="1" t="s">
        <v>639</v>
      </c>
      <c r="F128" s="23" t="s">
        <v>14</v>
      </c>
      <c r="G128" s="24"/>
      <c r="H128" s="25">
        <v>4374</v>
      </c>
      <c r="I128" s="24"/>
      <c r="J128" s="25" t="b">
        <v>0</v>
      </c>
      <c r="K128" s="19"/>
      <c r="L128" s="26"/>
      <c r="M128" s="27"/>
    </row>
    <row r="129" spans="2:39" s="13" customFormat="1" ht="15" customHeight="1" x14ac:dyDescent="0.3">
      <c r="B129" s="21" t="s">
        <v>329</v>
      </c>
      <c r="C129" s="1"/>
      <c r="D129" s="22" t="s">
        <v>640</v>
      </c>
      <c r="E129" s="1" t="s">
        <v>641</v>
      </c>
      <c r="F129" s="23" t="s">
        <v>30</v>
      </c>
      <c r="G129" s="24"/>
      <c r="H129" s="25">
        <v>4374</v>
      </c>
      <c r="I129" s="24"/>
      <c r="J129" s="25" t="b">
        <v>0</v>
      </c>
      <c r="K129" s="19"/>
      <c r="L129" s="26"/>
      <c r="M129" s="27"/>
    </row>
    <row r="130" spans="2:39" s="13" customFormat="1" ht="15" customHeight="1" x14ac:dyDescent="0.3">
      <c r="B130" s="21" t="s">
        <v>329</v>
      </c>
      <c r="C130" s="1"/>
      <c r="D130" s="22" t="s">
        <v>642</v>
      </c>
      <c r="E130" s="1" t="s">
        <v>643</v>
      </c>
      <c r="F130" s="23" t="s">
        <v>30</v>
      </c>
      <c r="G130" s="24"/>
      <c r="H130" s="25">
        <v>4374</v>
      </c>
      <c r="I130" s="24"/>
      <c r="J130" s="25" t="b">
        <v>0</v>
      </c>
      <c r="K130" s="19"/>
      <c r="L130" s="26"/>
      <c r="M130" s="27"/>
    </row>
    <row r="131" spans="2:39" s="13" customFormat="1" ht="15" customHeight="1" x14ac:dyDescent="0.3">
      <c r="B131" s="21" t="s">
        <v>329</v>
      </c>
      <c r="C131" s="1"/>
      <c r="D131" s="22" t="s">
        <v>644</v>
      </c>
      <c r="E131" s="1" t="s">
        <v>645</v>
      </c>
      <c r="F131" s="23" t="s">
        <v>14</v>
      </c>
      <c r="G131" s="24"/>
      <c r="H131" s="25">
        <v>4374</v>
      </c>
      <c r="I131" s="24"/>
      <c r="J131" s="25" t="b">
        <v>0</v>
      </c>
      <c r="K131" s="19"/>
      <c r="L131" s="26"/>
      <c r="M131" s="27"/>
    </row>
    <row r="132" spans="2:39" s="13" customFormat="1" ht="15" customHeight="1" x14ac:dyDescent="0.3">
      <c r="B132" s="21" t="s">
        <v>329</v>
      </c>
      <c r="C132" s="1"/>
      <c r="D132" s="22" t="s">
        <v>646</v>
      </c>
      <c r="E132" s="1" t="s">
        <v>647</v>
      </c>
      <c r="F132" s="23" t="s">
        <v>14</v>
      </c>
      <c r="G132" s="24"/>
      <c r="H132" s="25">
        <v>4374</v>
      </c>
      <c r="I132" s="24"/>
      <c r="J132" s="25" t="b">
        <v>0</v>
      </c>
      <c r="K132" s="19"/>
      <c r="L132" s="26"/>
      <c r="M132" s="27"/>
    </row>
    <row r="133" spans="2:39" s="13" customFormat="1" ht="15" customHeight="1" x14ac:dyDescent="0.3">
      <c r="B133" s="21" t="s">
        <v>329</v>
      </c>
      <c r="C133" s="1"/>
      <c r="D133" s="22" t="s">
        <v>648</v>
      </c>
      <c r="E133" s="1" t="s">
        <v>649</v>
      </c>
      <c r="F133" s="23" t="s">
        <v>14</v>
      </c>
      <c r="G133" s="24"/>
      <c r="H133" s="25">
        <v>4374</v>
      </c>
      <c r="I133" s="24"/>
      <c r="J133" s="25" t="b">
        <v>0</v>
      </c>
      <c r="K133" s="19"/>
      <c r="L133" s="26"/>
      <c r="M133" s="27"/>
    </row>
    <row r="134" spans="2:39" s="13" customFormat="1" ht="15" customHeight="1" x14ac:dyDescent="0.3">
      <c r="B134" s="21" t="s">
        <v>329</v>
      </c>
      <c r="C134" s="1"/>
      <c r="D134" s="22" t="s">
        <v>650</v>
      </c>
      <c r="E134" s="1" t="s">
        <v>651</v>
      </c>
      <c r="F134" s="23" t="s">
        <v>17</v>
      </c>
      <c r="G134" s="24"/>
      <c r="H134" s="25">
        <v>4374</v>
      </c>
      <c r="I134" s="24"/>
      <c r="J134" s="25" t="b">
        <v>0</v>
      </c>
      <c r="K134" s="19"/>
      <c r="L134" s="26"/>
      <c r="M134" s="27"/>
    </row>
    <row r="135" spans="2:39" s="13" customFormat="1" ht="15" customHeight="1" x14ac:dyDescent="0.3">
      <c r="B135" s="21" t="s">
        <v>329</v>
      </c>
      <c r="C135" s="1"/>
      <c r="D135" s="22" t="s">
        <v>652</v>
      </c>
      <c r="E135" s="1" t="s">
        <v>653</v>
      </c>
      <c r="F135" s="23" t="s">
        <v>14</v>
      </c>
      <c r="G135" s="24"/>
      <c r="H135" s="25">
        <v>4374</v>
      </c>
      <c r="I135" s="24"/>
      <c r="J135" s="25" t="b">
        <v>0</v>
      </c>
      <c r="K135" s="19"/>
      <c r="L135" s="26"/>
      <c r="M135" s="27"/>
    </row>
    <row r="136" spans="2:39" s="13" customFormat="1" ht="15" customHeight="1" x14ac:dyDescent="0.3">
      <c r="B136" s="21" t="s">
        <v>366</v>
      </c>
      <c r="C136" s="1"/>
      <c r="D136" s="28" t="s">
        <v>243</v>
      </c>
      <c r="E136" s="23" t="s">
        <v>30</v>
      </c>
      <c r="F136" s="23" t="s">
        <v>30</v>
      </c>
      <c r="G136" s="24"/>
      <c r="H136" s="25">
        <v>3742</v>
      </c>
      <c r="I136" s="24"/>
      <c r="J136" s="25" t="b">
        <v>0</v>
      </c>
      <c r="K136" s="19"/>
      <c r="L136" s="26"/>
      <c r="M136" s="27"/>
      <c r="AB136" s="13" t="str">
        <f t="array" ref="AB136">IFERROR(INDEX(B136:B143, SMALL(IF("V"=F136:F143, ROW(F136:F143)-MIN(ROW(F136:F143))+1, ""), ROW() -135 )), "")</f>
        <v>Siena Heights University</v>
      </c>
      <c r="AC136" s="13">
        <f t="array" ref="AC136">IFERROR(INDEX(C136:C143, SMALL(IF("V"=F136:F143, ROW(F136:F143)-MIN(ROW(F136:F143))+1, ""), ROW() -135 )), "")</f>
        <v>0</v>
      </c>
      <c r="AD136" s="13" t="str">
        <f t="array" ref="AD136">IFERROR(INDEX(D136:D143, SMALL(IF("V"=F136:F143, ROW(F136:F143)-MIN(ROW(F136:F143))+1, ""), ROW() -135 )), "")</f>
        <v>11-555273</v>
      </c>
      <c r="AE136" s="13" t="str">
        <f t="array" ref="AE136">IFERROR(INDEX(E136:E143, SMALL(IF("V"=F136:F143, ROW(F136:F143)-MIN(ROW(F136:F143))+1, ""), ROW() -135 )), "")</f>
        <v>Hannah Patch</v>
      </c>
      <c r="AF136" s="13" t="str">
        <f t="array" ref="AF136">IFERROR(INDEX(B136:B143, SMALL(IF(ISNUMBER(SEARCH("JV1",F136:F143)), ROW(F136:F143)-MIN(ROW(F136:F143))+1, ""), ROW() -135 )), "")</f>
        <v/>
      </c>
      <c r="AG136" s="13" t="str">
        <f t="array" ref="AG136">IFERROR(INDEX(C136:C143, SMALL(IF(ISNUMBER(SEARCH("JV1",F136:F143)), ROW(F136:F143)-MIN(ROW(F136:F143))+1, ""), ROW() -135 )), "")</f>
        <v/>
      </c>
      <c r="AH136" s="13" t="str">
        <f t="array" ref="AH136">IFERROR(INDEX(D136:D143, SMALL(IF(ISNUMBER(SEARCH("JV1",F136:F143)), ROW(F136:F143)-MIN(ROW(F136:F143))+1, ""), ROW() -135 )), "")</f>
        <v/>
      </c>
      <c r="AI136" s="13" t="str">
        <f t="array" ref="AI136">IFERROR(INDEX(E136:E143, SMALL(IF(ISNUMBER(SEARCH("JV1",F136:F143)), ROW(F136:F143)-MIN(ROW(F136:F143))+1, ""), ROW() -135 )), "")</f>
        <v/>
      </c>
      <c r="AJ136" s="13" t="str">
        <f t="array" ref="AJ136">IFERROR(INDEX(B136:B143, SMALL(IF(ISNUMBER(SEARCH("JV2",F136:F143)), ROW(F136:F143)-MIN(ROW(F136:F143))+1, ""), ROW() -135 )), "")</f>
        <v/>
      </c>
      <c r="AK136" s="13" t="str">
        <f t="array" ref="AK136">IFERROR(INDEX(C136:C143, SMALL(IF(ISNUMBER(SEARCH("JV2",F136:F143)), ROW(F136:F143)-MIN(ROW(F136:F143))+1, ""), ROW() -135 )), "")</f>
        <v/>
      </c>
      <c r="AL136" s="13" t="str">
        <f t="array" ref="AL136">IFERROR(INDEX(D136:D143, SMALL(IF(ISNUMBER(SEARCH("JV2",F136:F143)), ROW(F136:F143)-MIN(ROW(F136:F143))+1, ""), ROW() -135 )), "")</f>
        <v/>
      </c>
      <c r="AM136" s="13" t="str">
        <f t="array" ref="AM136">IFERROR(INDEX(E136:E143, SMALL(IF(ISNUMBER(SEARCH("JV2",F136:F143)), ROW(F136:F143)-MIN(ROW(F136:F143))+1, ""), ROW() -135 )), "")</f>
        <v/>
      </c>
    </row>
    <row r="137" spans="2:39" s="13" customFormat="1" ht="15" customHeight="1" x14ac:dyDescent="0.3">
      <c r="B137" s="21" t="s">
        <v>366</v>
      </c>
      <c r="C137" s="1"/>
      <c r="D137" s="22" t="s">
        <v>654</v>
      </c>
      <c r="E137" s="1" t="s">
        <v>655</v>
      </c>
      <c r="F137" s="23" t="s">
        <v>14</v>
      </c>
      <c r="G137" s="24"/>
      <c r="H137" s="25">
        <v>3742</v>
      </c>
      <c r="I137" s="24"/>
      <c r="J137" s="25" t="b">
        <v>0</v>
      </c>
      <c r="K137" s="19"/>
      <c r="L137" s="26"/>
      <c r="M137" s="27"/>
      <c r="AB137" s="13" t="str">
        <f t="array" ref="AB137">IFERROR(INDEX(B136:B143, SMALL(IF("V"=F136:F143, ROW(F136:F143)-MIN(ROW(F136:F143))+1, ""), ROW() -135 )), "")</f>
        <v>Siena Heights University</v>
      </c>
      <c r="AC137" s="13">
        <f t="array" ref="AC137">IFERROR(INDEX(C136:C143, SMALL(IF("V"=F136:F143, ROW(F136:F143)-MIN(ROW(F136:F143))+1, ""), ROW() -135 )), "")</f>
        <v>0</v>
      </c>
      <c r="AD137" s="13" t="str">
        <f t="array" ref="AD137">IFERROR(INDEX(D136:D143, SMALL(IF("V"=F136:F143, ROW(F136:F143)-MIN(ROW(F136:F143))+1, ""), ROW() -135 )), "")</f>
        <v>8615-50320</v>
      </c>
      <c r="AE137" s="13" t="str">
        <f t="array" ref="AE137">IFERROR(INDEX(E136:E143, SMALL(IF("V"=F136:F143, ROW(F136:F143)-MIN(ROW(F136:F143))+1, ""), ROW() -135 )), "")</f>
        <v>Megan Helpman</v>
      </c>
      <c r="AF137" s="13" t="str">
        <f t="array" ref="AF137">IFERROR(INDEX(B136:B143, SMALL(IF(ISNUMBER(SEARCH("JV1",F136:F143)), ROW(F136:F143)-MIN(ROW(F136:F143))+1, ""), ROW() -135 )), "")</f>
        <v/>
      </c>
      <c r="AG137" s="13" t="str">
        <f t="array" ref="AG137">IFERROR(INDEX(C136:C143, SMALL(IF(ISNUMBER(SEARCH("JV1",F136:F143)), ROW(F136:F143)-MIN(ROW(F136:F143))+1, ""), ROW() -135 )), "")</f>
        <v/>
      </c>
      <c r="AH137" s="13" t="str">
        <f t="array" ref="AH137">IFERROR(INDEX(D136:D143, SMALL(IF(ISNUMBER(SEARCH("JV1",F136:F143)), ROW(F136:F143)-MIN(ROW(F136:F143))+1, ""), ROW() -135 )), "")</f>
        <v/>
      </c>
      <c r="AI137" s="13" t="str">
        <f t="array" ref="AI137">IFERROR(INDEX(E136:E143, SMALL(IF(ISNUMBER(SEARCH("JV1",F136:F143)), ROW(F136:F143)-MIN(ROW(F136:F143))+1, ""), ROW() -135 )), "")</f>
        <v/>
      </c>
      <c r="AJ137" s="13" t="str">
        <f t="array" ref="AJ137">IFERROR(INDEX(B136:B143, SMALL(IF(ISNUMBER(SEARCH("JV2",F136:F143)), ROW(F136:F143)-MIN(ROW(F136:F143))+1, ""), ROW() -135 )), "")</f>
        <v/>
      </c>
      <c r="AK137" s="13" t="str">
        <f t="array" ref="AK137">IFERROR(INDEX(C136:C143, SMALL(IF(ISNUMBER(SEARCH("JV2",F136:F143)), ROW(F136:F143)-MIN(ROW(F136:F143))+1, ""), ROW() -135 )), "")</f>
        <v/>
      </c>
      <c r="AL137" s="13" t="str">
        <f t="array" ref="AL137">IFERROR(INDEX(D136:D143, SMALL(IF(ISNUMBER(SEARCH("JV2",F136:F143)), ROW(F136:F143)-MIN(ROW(F136:F143))+1, ""), ROW() -135 )), "")</f>
        <v/>
      </c>
      <c r="AM137" s="13" t="str">
        <f t="array" ref="AM137">IFERROR(INDEX(E136:E143, SMALL(IF(ISNUMBER(SEARCH("JV2",F136:F143)), ROW(F136:F143)-MIN(ROW(F136:F143))+1, ""), ROW() -135 )), "")</f>
        <v/>
      </c>
    </row>
    <row r="138" spans="2:39" s="13" customFormat="1" ht="15" customHeight="1" x14ac:dyDescent="0.3">
      <c r="B138" s="21" t="s">
        <v>366</v>
      </c>
      <c r="C138" s="1"/>
      <c r="D138" s="22" t="s">
        <v>656</v>
      </c>
      <c r="E138" s="1" t="s">
        <v>657</v>
      </c>
      <c r="F138" s="23" t="s">
        <v>14</v>
      </c>
      <c r="G138" s="24"/>
      <c r="H138" s="25">
        <v>3742</v>
      </c>
      <c r="I138" s="24"/>
      <c r="J138" s="25" t="b">
        <v>0</v>
      </c>
      <c r="K138" s="19"/>
      <c r="L138" s="26"/>
      <c r="M138" s="27"/>
      <c r="AB138" s="13" t="str">
        <f t="array" ref="AB138">IFERROR(INDEX(B136:B143, SMALL(IF("V"=F136:F143, ROW(F136:F143)-MIN(ROW(F136:F143))+1, ""), ROW() -135 )), "")</f>
        <v>Siena Heights University</v>
      </c>
      <c r="AC138" s="13">
        <f t="array" ref="AC138">IFERROR(INDEX(C136:C143, SMALL(IF("V"=F136:F143, ROW(F136:F143)-MIN(ROW(F136:F143))+1, ""), ROW() -135 )), "")</f>
        <v>0</v>
      </c>
      <c r="AD138" s="13" t="str">
        <f t="array" ref="AD138">IFERROR(INDEX(D136:D143, SMALL(IF("V"=F136:F143, ROW(F136:F143)-MIN(ROW(F136:F143))+1, ""), ROW() -135 )), "")</f>
        <v>20-11912</v>
      </c>
      <c r="AE138" s="13" t="str">
        <f t="array" ref="AE138">IFERROR(INDEX(E136:E143, SMALL(IF("V"=F136:F143, ROW(F136:F143)-MIN(ROW(F136:F143))+1, ""), ROW() -135 )), "")</f>
        <v>Olivia Johnston</v>
      </c>
      <c r="AF138" s="13" t="str">
        <f t="array" ref="AF138">IFERROR(INDEX(B136:B143, SMALL(IF(ISNUMBER(SEARCH("JV1",F136:F143)), ROW(F136:F143)-MIN(ROW(F136:F143))+1, ""), ROW() -135 )), "")</f>
        <v/>
      </c>
      <c r="AG138" s="13" t="str">
        <f t="array" ref="AG138">IFERROR(INDEX(C136:C143, SMALL(IF(ISNUMBER(SEARCH("JV1",F136:F143)), ROW(F136:F143)-MIN(ROW(F136:F143))+1, ""), ROW() -135 )), "")</f>
        <v/>
      </c>
      <c r="AH138" s="13" t="str">
        <f t="array" ref="AH138">IFERROR(INDEX(D136:D143, SMALL(IF(ISNUMBER(SEARCH("JV1",F136:F143)), ROW(F136:F143)-MIN(ROW(F136:F143))+1, ""), ROW() -135 )), "")</f>
        <v/>
      </c>
      <c r="AI138" s="13" t="str">
        <f t="array" ref="AI138">IFERROR(INDEX(E136:E143, SMALL(IF(ISNUMBER(SEARCH("JV1",F136:F143)), ROW(F136:F143)-MIN(ROW(F136:F143))+1, ""), ROW() -135 )), "")</f>
        <v/>
      </c>
      <c r="AJ138" s="13" t="str">
        <f t="array" ref="AJ138">IFERROR(INDEX(B136:B143, SMALL(IF(ISNUMBER(SEARCH("JV2",F136:F143)), ROW(F136:F143)-MIN(ROW(F136:F143))+1, ""), ROW() -135 )), "")</f>
        <v/>
      </c>
      <c r="AK138" s="13" t="str">
        <f t="array" ref="AK138">IFERROR(INDEX(C136:C143, SMALL(IF(ISNUMBER(SEARCH("JV2",F136:F143)), ROW(F136:F143)-MIN(ROW(F136:F143))+1, ""), ROW() -135 )), "")</f>
        <v/>
      </c>
      <c r="AL138" s="13" t="str">
        <f t="array" ref="AL138">IFERROR(INDEX(D136:D143, SMALL(IF(ISNUMBER(SEARCH("JV2",F136:F143)), ROW(F136:F143)-MIN(ROW(F136:F143))+1, ""), ROW() -135 )), "")</f>
        <v/>
      </c>
      <c r="AM138" s="13" t="str">
        <f t="array" ref="AM138">IFERROR(INDEX(E136:E143, SMALL(IF(ISNUMBER(SEARCH("JV2",F136:F143)), ROW(F136:F143)-MIN(ROW(F136:F143))+1, ""), ROW() -135 )), "")</f>
        <v/>
      </c>
    </row>
    <row r="139" spans="2:39" s="13" customFormat="1" ht="15" customHeight="1" x14ac:dyDescent="0.3">
      <c r="B139" s="21" t="s">
        <v>366</v>
      </c>
      <c r="C139" s="1"/>
      <c r="D139" s="22" t="s">
        <v>658</v>
      </c>
      <c r="E139" s="1" t="s">
        <v>659</v>
      </c>
      <c r="F139" s="23" t="s">
        <v>14</v>
      </c>
      <c r="G139" s="24"/>
      <c r="H139" s="25">
        <v>3742</v>
      </c>
      <c r="I139" s="24"/>
      <c r="J139" s="25" t="b">
        <v>0</v>
      </c>
      <c r="K139" s="19"/>
      <c r="L139" s="26"/>
      <c r="M139" s="27"/>
      <c r="AB139" s="13" t="str">
        <f t="array" ref="AB139">IFERROR(INDEX(B136:B143, SMALL(IF("V"=F136:F143, ROW(F136:F143)-MIN(ROW(F136:F143))+1, ""), ROW() -135 )), "")</f>
        <v>Siena Heights University</v>
      </c>
      <c r="AC139" s="13">
        <f t="array" ref="AC139">IFERROR(INDEX(C136:C143, SMALL(IF("V"=F136:F143, ROW(F136:F143)-MIN(ROW(F136:F143))+1, ""), ROW() -135 )), "")</f>
        <v>0</v>
      </c>
      <c r="AD139" s="13" t="str">
        <f t="array" ref="AD139">IFERROR(INDEX(D136:D143, SMALL(IF("V"=F136:F143, ROW(F136:F143)-MIN(ROW(F136:F143))+1, ""), ROW() -135 )), "")</f>
        <v>20-20746</v>
      </c>
      <c r="AE139" s="13" t="str">
        <f t="array" ref="AE139">IFERROR(INDEX(E136:E143, SMALL(IF("V"=F136:F143, ROW(F136:F143)-MIN(ROW(F136:F143))+1, ""), ROW() -135 )), "")</f>
        <v>Paige Westergaard</v>
      </c>
      <c r="AF139" s="13" t="str">
        <f t="array" ref="AF139">IFERROR(INDEX(B136:B143, SMALL(IF(ISNUMBER(SEARCH("JV1",F136:F143)), ROW(F136:F143)-MIN(ROW(F136:F143))+1, ""), ROW() -135 )), "")</f>
        <v/>
      </c>
      <c r="AG139" s="13" t="str">
        <f t="array" ref="AG139">IFERROR(INDEX(C136:C143, SMALL(IF(ISNUMBER(SEARCH("JV1",F136:F143)), ROW(F136:F143)-MIN(ROW(F136:F143))+1, ""), ROW() -135 )), "")</f>
        <v/>
      </c>
      <c r="AH139" s="13" t="str">
        <f t="array" ref="AH139">IFERROR(INDEX(D136:D143, SMALL(IF(ISNUMBER(SEARCH("JV1",F136:F143)), ROW(F136:F143)-MIN(ROW(F136:F143))+1, ""), ROW() -135 )), "")</f>
        <v/>
      </c>
      <c r="AI139" s="13" t="str">
        <f t="array" ref="AI139">IFERROR(INDEX(E136:E143, SMALL(IF(ISNUMBER(SEARCH("JV1",F136:F143)), ROW(F136:F143)-MIN(ROW(F136:F143))+1, ""), ROW() -135 )), "")</f>
        <v/>
      </c>
      <c r="AJ139" s="13" t="str">
        <f t="array" ref="AJ139">IFERROR(INDEX(B136:B143, SMALL(IF(ISNUMBER(SEARCH("JV2",F136:F143)), ROW(F136:F143)-MIN(ROW(F136:F143))+1, ""), ROW() -135 )), "")</f>
        <v/>
      </c>
      <c r="AK139" s="13" t="str">
        <f t="array" ref="AK139">IFERROR(INDEX(C136:C143, SMALL(IF(ISNUMBER(SEARCH("JV2",F136:F143)), ROW(F136:F143)-MIN(ROW(F136:F143))+1, ""), ROW() -135 )), "")</f>
        <v/>
      </c>
      <c r="AL139" s="13" t="str">
        <f t="array" ref="AL139">IFERROR(INDEX(D136:D143, SMALL(IF(ISNUMBER(SEARCH("JV2",F136:F143)), ROW(F136:F143)-MIN(ROW(F136:F143))+1, ""), ROW() -135 )), "")</f>
        <v/>
      </c>
      <c r="AM139" s="13" t="str">
        <f t="array" ref="AM139">IFERROR(INDEX(E136:E143, SMALL(IF(ISNUMBER(SEARCH("JV2",F136:F143)), ROW(F136:F143)-MIN(ROW(F136:F143))+1, ""), ROW() -135 )), "")</f>
        <v/>
      </c>
    </row>
    <row r="140" spans="2:39" s="13" customFormat="1" ht="15" customHeight="1" x14ac:dyDescent="0.3">
      <c r="B140" s="21" t="s">
        <v>366</v>
      </c>
      <c r="C140" s="1"/>
      <c r="D140" s="22" t="s">
        <v>660</v>
      </c>
      <c r="E140" s="1" t="s">
        <v>661</v>
      </c>
      <c r="F140" s="23" t="s">
        <v>14</v>
      </c>
      <c r="G140" s="24"/>
      <c r="H140" s="25">
        <v>3742</v>
      </c>
      <c r="I140" s="24"/>
      <c r="J140" s="25" t="b">
        <v>0</v>
      </c>
      <c r="K140" s="19"/>
      <c r="L140" s="26"/>
      <c r="M140" s="27"/>
      <c r="AB140" s="13" t="str">
        <f t="array" ref="AB140">IFERROR(INDEX(B136:B143, SMALL(IF("V"=F136:F143, ROW(F136:F143)-MIN(ROW(F136:F143))+1, ""), ROW() -135 )), "")</f>
        <v>Siena Heights University</v>
      </c>
      <c r="AC140" s="13">
        <f t="array" ref="AC140">IFERROR(INDEX(C136:C143, SMALL(IF("V"=F136:F143, ROW(F136:F143)-MIN(ROW(F136:F143))+1, ""), ROW() -135 )), "")</f>
        <v>0</v>
      </c>
      <c r="AD140" s="13" t="str">
        <f t="array" ref="AD140">IFERROR(INDEX(D136:D143, SMALL(IF("V"=F136:F143, ROW(F136:F143)-MIN(ROW(F136:F143))+1, ""), ROW() -135 )), "")</f>
        <v>23-1797</v>
      </c>
      <c r="AE140" s="13" t="str">
        <f t="array" ref="AE140">IFERROR(INDEX(E136:E143, SMALL(IF("V"=F136:F143, ROW(F136:F143)-MIN(ROW(F136:F143))+1, ""), ROW() -135 )), "")</f>
        <v>Samantha Keilman</v>
      </c>
      <c r="AF140" s="13" t="str">
        <f t="array" ref="AF140">IFERROR(INDEX(B136:B143, SMALL(IF(ISNUMBER(SEARCH("JV1",F136:F143)), ROW(F136:F143)-MIN(ROW(F136:F143))+1, ""), ROW() -135 )), "")</f>
        <v/>
      </c>
      <c r="AG140" s="13" t="str">
        <f t="array" ref="AG140">IFERROR(INDEX(C136:C143, SMALL(IF(ISNUMBER(SEARCH("JV1",F136:F143)), ROW(F136:F143)-MIN(ROW(F136:F143))+1, ""), ROW() -135 )), "")</f>
        <v/>
      </c>
      <c r="AH140" s="13" t="str">
        <f t="array" ref="AH140">IFERROR(INDEX(D136:D143, SMALL(IF(ISNUMBER(SEARCH("JV1",F136:F143)), ROW(F136:F143)-MIN(ROW(F136:F143))+1, ""), ROW() -135 )), "")</f>
        <v/>
      </c>
      <c r="AI140" s="13" t="str">
        <f t="array" ref="AI140">IFERROR(INDEX(E136:E143, SMALL(IF(ISNUMBER(SEARCH("JV1",F136:F143)), ROW(F136:F143)-MIN(ROW(F136:F143))+1, ""), ROW() -135 )), "")</f>
        <v/>
      </c>
      <c r="AJ140" s="13" t="str">
        <f t="array" ref="AJ140">IFERROR(INDEX(B136:B143, SMALL(IF(ISNUMBER(SEARCH("JV2",F136:F143)), ROW(F136:F143)-MIN(ROW(F136:F143))+1, ""), ROW() -135 )), "")</f>
        <v/>
      </c>
      <c r="AK140" s="13" t="str">
        <f t="array" ref="AK140">IFERROR(INDEX(C136:C143, SMALL(IF(ISNUMBER(SEARCH("JV2",F136:F143)), ROW(F136:F143)-MIN(ROW(F136:F143))+1, ""), ROW() -135 )), "")</f>
        <v/>
      </c>
      <c r="AL140" s="13" t="str">
        <f t="array" ref="AL140">IFERROR(INDEX(D136:D143, SMALL(IF(ISNUMBER(SEARCH("JV2",F136:F143)), ROW(F136:F143)-MIN(ROW(F136:F143))+1, ""), ROW() -135 )), "")</f>
        <v/>
      </c>
      <c r="AM140" s="13" t="str">
        <f t="array" ref="AM140">IFERROR(INDEX(E136:E143, SMALL(IF(ISNUMBER(SEARCH("JV2",F136:F143)), ROW(F136:F143)-MIN(ROW(F136:F143))+1, ""), ROW() -135 )), "")</f>
        <v/>
      </c>
    </row>
    <row r="141" spans="2:39" s="13" customFormat="1" ht="15" customHeight="1" x14ac:dyDescent="0.3">
      <c r="B141" s="21" t="s">
        <v>366</v>
      </c>
      <c r="C141" s="1"/>
      <c r="D141" s="22" t="s">
        <v>662</v>
      </c>
      <c r="E141" s="1" t="s">
        <v>663</v>
      </c>
      <c r="F141" s="23" t="s">
        <v>30</v>
      </c>
      <c r="G141" s="24"/>
      <c r="H141" s="25">
        <v>3742</v>
      </c>
      <c r="I141" s="24"/>
      <c r="J141" s="25" t="b">
        <v>0</v>
      </c>
      <c r="K141" s="19"/>
      <c r="L141" s="26"/>
      <c r="M141" s="27"/>
      <c r="AB141" s="13" t="str">
        <f t="array" ref="AB141">IFERROR(INDEX(B136:B143, SMALL(IF("V"=F136:F143, ROW(F136:F143)-MIN(ROW(F136:F143))+1, ""), ROW() -135 )), "")</f>
        <v>Siena Heights University</v>
      </c>
      <c r="AC141" s="13">
        <f t="array" ref="AC141">IFERROR(INDEX(C136:C143, SMALL(IF("V"=F136:F143, ROW(F136:F143)-MIN(ROW(F136:F143))+1, ""), ROW() -135 )), "")</f>
        <v>0</v>
      </c>
      <c r="AD141" s="13" t="str">
        <f t="array" ref="AD141">IFERROR(INDEX(D136:D143, SMALL(IF("V"=F136:F143, ROW(F136:F143)-MIN(ROW(F136:F143))+1, ""), ROW() -135 )), "")</f>
        <v>21-4242</v>
      </c>
      <c r="AE141" s="13" t="str">
        <f t="array" ref="AE141">IFERROR(INDEX(E136:E143, SMALL(IF("V"=F136:F143, ROW(F136:F143)-MIN(ROW(F136:F143))+1, ""), ROW() -135 )), "")</f>
        <v>Teri Decker</v>
      </c>
      <c r="AF141" s="13" t="str">
        <f t="array" ref="AF141">IFERROR(INDEX(B136:B143, SMALL(IF(ISNUMBER(SEARCH("JV1",F136:F143)), ROW(F136:F143)-MIN(ROW(F136:F143))+1, ""), ROW() -135 )), "")</f>
        <v/>
      </c>
      <c r="AG141" s="13" t="str">
        <f t="array" ref="AG141">IFERROR(INDEX(C136:C143, SMALL(IF(ISNUMBER(SEARCH("JV1",F136:F143)), ROW(F136:F143)-MIN(ROW(F136:F143))+1, ""), ROW() -135 )), "")</f>
        <v/>
      </c>
      <c r="AH141" s="13" t="str">
        <f t="array" ref="AH141">IFERROR(INDEX(D136:D143, SMALL(IF(ISNUMBER(SEARCH("JV1",F136:F143)), ROW(F136:F143)-MIN(ROW(F136:F143))+1, ""), ROW() -135 )), "")</f>
        <v/>
      </c>
      <c r="AI141" s="13" t="str">
        <f t="array" ref="AI141">IFERROR(INDEX(E136:E143, SMALL(IF(ISNUMBER(SEARCH("JV1",F136:F143)), ROW(F136:F143)-MIN(ROW(F136:F143))+1, ""), ROW() -135 )), "")</f>
        <v/>
      </c>
      <c r="AJ141" s="13" t="str">
        <f t="array" ref="AJ141">IFERROR(INDEX(B136:B143, SMALL(IF(ISNUMBER(SEARCH("JV2",F136:F143)), ROW(F136:F143)-MIN(ROW(F136:F143))+1, ""), ROW() -135 )), "")</f>
        <v/>
      </c>
      <c r="AK141" s="13" t="str">
        <f t="array" ref="AK141">IFERROR(INDEX(C136:C143, SMALL(IF(ISNUMBER(SEARCH("JV2",F136:F143)), ROW(F136:F143)-MIN(ROW(F136:F143))+1, ""), ROW() -135 )), "")</f>
        <v/>
      </c>
      <c r="AL141" s="13" t="str">
        <f t="array" ref="AL141">IFERROR(INDEX(D136:D143, SMALL(IF(ISNUMBER(SEARCH("JV2",F136:F143)), ROW(F136:F143)-MIN(ROW(F136:F143))+1, ""), ROW() -135 )), "")</f>
        <v/>
      </c>
      <c r="AM141" s="13" t="str">
        <f t="array" ref="AM141">IFERROR(INDEX(E136:E143, SMALL(IF(ISNUMBER(SEARCH("JV2",F136:F143)), ROW(F136:F143)-MIN(ROW(F136:F143))+1, ""), ROW() -135 )), "")</f>
        <v/>
      </c>
    </row>
    <row r="142" spans="2:39" s="13" customFormat="1" ht="15" customHeight="1" x14ac:dyDescent="0.3">
      <c r="B142" s="21" t="s">
        <v>366</v>
      </c>
      <c r="C142" s="1"/>
      <c r="D142" s="22" t="s">
        <v>664</v>
      </c>
      <c r="E142" s="1" t="s">
        <v>665</v>
      </c>
      <c r="F142" s="23" t="s">
        <v>14</v>
      </c>
      <c r="G142" s="24"/>
      <c r="H142" s="25">
        <v>3742</v>
      </c>
      <c r="I142" s="24"/>
      <c r="J142" s="25" t="b">
        <v>0</v>
      </c>
      <c r="K142" s="19"/>
      <c r="L142" s="26"/>
      <c r="M142" s="27"/>
      <c r="AB142" s="13" t="str">
        <f t="array" ref="AB142">IFERROR(INDEX(B136:B143, SMALL(IF("V"=F136:F143, ROW(F136:F143)-MIN(ROW(F136:F143))+1, ""), ROW() -135 )), "")</f>
        <v/>
      </c>
      <c r="AC142" s="13" t="str">
        <f t="array" ref="AC142">IFERROR(INDEX(C136:C143, SMALL(IF("V"=F136:F143, ROW(F136:F143)-MIN(ROW(F136:F143))+1, ""), ROW() -135 )), "")</f>
        <v/>
      </c>
      <c r="AD142" s="13" t="str">
        <f t="array" ref="AD142">IFERROR(INDEX(D136:D143, SMALL(IF("V"=F136:F143, ROW(F136:F143)-MIN(ROW(F136:F143))+1, ""), ROW() -135 )), "")</f>
        <v/>
      </c>
      <c r="AE142" s="13" t="str">
        <f t="array" ref="AE142">IFERROR(INDEX(E136:E143, SMALL(IF("V"=F136:F143, ROW(F136:F143)-MIN(ROW(F136:F143))+1, ""), ROW() -135 )), "")</f>
        <v/>
      </c>
      <c r="AF142" s="13" t="str">
        <f t="array" ref="AF142">IFERROR(INDEX(B136:B143, SMALL(IF(ISNUMBER(SEARCH("JV1",F136:F143)), ROW(F136:F143)-MIN(ROW(F136:F143))+1, ""), ROW() -135 )), "")</f>
        <v/>
      </c>
      <c r="AG142" s="13" t="str">
        <f t="array" ref="AG142">IFERROR(INDEX(C136:C143, SMALL(IF(ISNUMBER(SEARCH("JV1",F136:F143)), ROW(F136:F143)-MIN(ROW(F136:F143))+1, ""), ROW() -135 )), "")</f>
        <v/>
      </c>
      <c r="AH142" s="13" t="str">
        <f t="array" ref="AH142">IFERROR(INDEX(D136:D143, SMALL(IF(ISNUMBER(SEARCH("JV1",F136:F143)), ROW(F136:F143)-MIN(ROW(F136:F143))+1, ""), ROW() -135 )), "")</f>
        <v/>
      </c>
      <c r="AI142" s="13" t="str">
        <f t="array" ref="AI142">IFERROR(INDEX(E136:E143, SMALL(IF(ISNUMBER(SEARCH("JV1",F136:F143)), ROW(F136:F143)-MIN(ROW(F136:F143))+1, ""), ROW() -135 )), "")</f>
        <v/>
      </c>
      <c r="AJ142" s="13" t="str">
        <f t="array" ref="AJ142">IFERROR(INDEX(B136:B143, SMALL(IF(ISNUMBER(SEARCH("JV2",F136:F143)), ROW(F136:F143)-MIN(ROW(F136:F143))+1, ""), ROW() -135 )), "")</f>
        <v/>
      </c>
      <c r="AK142" s="13" t="str">
        <f t="array" ref="AK142">IFERROR(INDEX(C136:C143, SMALL(IF(ISNUMBER(SEARCH("JV2",F136:F143)), ROW(F136:F143)-MIN(ROW(F136:F143))+1, ""), ROW() -135 )), "")</f>
        <v/>
      </c>
      <c r="AL142" s="13" t="str">
        <f t="array" ref="AL142">IFERROR(INDEX(D136:D143, SMALL(IF(ISNUMBER(SEARCH("JV2",F136:F143)), ROW(F136:F143)-MIN(ROW(F136:F143))+1, ""), ROW() -135 )), "")</f>
        <v/>
      </c>
      <c r="AM142" s="13" t="str">
        <f t="array" ref="AM142">IFERROR(INDEX(E136:E143, SMALL(IF(ISNUMBER(SEARCH("JV2",F136:F143)), ROW(F136:F143)-MIN(ROW(F136:F143))+1, ""), ROW() -135 )), "")</f>
        <v/>
      </c>
    </row>
    <row r="143" spans="2:39" s="13" customFormat="1" ht="15" customHeight="1" x14ac:dyDescent="0.3">
      <c r="B143" s="21" t="s">
        <v>366</v>
      </c>
      <c r="C143" s="1"/>
      <c r="D143" s="22" t="s">
        <v>666</v>
      </c>
      <c r="E143" s="1" t="s">
        <v>667</v>
      </c>
      <c r="F143" s="23" t="s">
        <v>14</v>
      </c>
      <c r="G143" s="24"/>
      <c r="H143" s="25">
        <v>3742</v>
      </c>
      <c r="I143" s="24"/>
      <c r="J143" s="25" t="b">
        <v>0</v>
      </c>
      <c r="K143" s="19"/>
      <c r="L143" s="26"/>
      <c r="M143" s="27"/>
      <c r="AB143" s="13" t="str">
        <f t="array" ref="AB143">IFERROR(INDEX(B136:B143, SMALL(IF("V"=F136:F143, ROW(F136:F143)-MIN(ROW(F136:F143))+1, ""), ROW() -135 )), "")</f>
        <v/>
      </c>
      <c r="AC143" s="13" t="str">
        <f t="array" ref="AC143">IFERROR(INDEX(C136:C143, SMALL(IF("V"=F136:F143, ROW(F136:F143)-MIN(ROW(F136:F143))+1, ""), ROW() -135 )), "")</f>
        <v/>
      </c>
      <c r="AD143" s="13" t="str">
        <f t="array" ref="AD143">IFERROR(INDEX(D136:D143, SMALL(IF("V"=F136:F143, ROW(F136:F143)-MIN(ROW(F136:F143))+1, ""), ROW() -135 )), "")</f>
        <v/>
      </c>
      <c r="AE143" s="13" t="str">
        <f t="array" ref="AE143">IFERROR(INDEX(E136:E143, SMALL(IF("V"=F136:F143, ROW(F136:F143)-MIN(ROW(F136:F143))+1, ""), ROW() -135 )), "")</f>
        <v/>
      </c>
      <c r="AF143" s="13" t="str">
        <f t="array" ref="AF143">IFERROR(INDEX(B136:B143, SMALL(IF(ISNUMBER(SEARCH("JV1",F136:F143)), ROW(F136:F143)-MIN(ROW(F136:F143))+1, ""), ROW() -135 )), "")</f>
        <v/>
      </c>
      <c r="AG143" s="13" t="str">
        <f t="array" ref="AG143">IFERROR(INDEX(C136:C143, SMALL(IF(ISNUMBER(SEARCH("JV1",F136:F143)), ROW(F136:F143)-MIN(ROW(F136:F143))+1, ""), ROW() -135 )), "")</f>
        <v/>
      </c>
      <c r="AH143" s="13" t="str">
        <f t="array" ref="AH143">IFERROR(INDEX(D136:D143, SMALL(IF(ISNUMBER(SEARCH("JV1",F136:F143)), ROW(F136:F143)-MIN(ROW(F136:F143))+1, ""), ROW() -135 )), "")</f>
        <v/>
      </c>
      <c r="AI143" s="13" t="str">
        <f t="array" ref="AI143">IFERROR(INDEX(E136:E143, SMALL(IF(ISNUMBER(SEARCH("JV1",F136:F143)), ROW(F136:F143)-MIN(ROW(F136:F143))+1, ""), ROW() -135 )), "")</f>
        <v/>
      </c>
      <c r="AJ143" s="13" t="str">
        <f t="array" ref="AJ143">IFERROR(INDEX(B136:B143, SMALL(IF(ISNUMBER(SEARCH("JV2",F136:F143)), ROW(F136:F143)-MIN(ROW(F136:F143))+1, ""), ROW() -135 )), "")</f>
        <v/>
      </c>
      <c r="AK143" s="13" t="str">
        <f t="array" ref="AK143">IFERROR(INDEX(C136:C143, SMALL(IF(ISNUMBER(SEARCH("JV2",F136:F143)), ROW(F136:F143)-MIN(ROW(F136:F143))+1, ""), ROW() -135 )), "")</f>
        <v/>
      </c>
      <c r="AL143" s="13" t="str">
        <f t="array" ref="AL143">IFERROR(INDEX(D136:D143, SMALL(IF(ISNUMBER(SEARCH("JV2",F136:F143)), ROW(F136:F143)-MIN(ROW(F136:F143))+1, ""), ROW() -135 )), "")</f>
        <v/>
      </c>
      <c r="AM143" s="13" t="str">
        <f t="array" ref="AM143">IFERROR(INDEX(E136:E143, SMALL(IF(ISNUMBER(SEARCH("JV2",F136:F143)), ROW(F136:F143)-MIN(ROW(F136:F143))+1, ""), ROW() -135 )), "")</f>
        <v/>
      </c>
    </row>
    <row r="144" spans="2:39" s="13" customFormat="1" ht="15" customHeight="1" x14ac:dyDescent="0.3">
      <c r="B144" s="21"/>
      <c r="C144" s="1"/>
      <c r="D144" s="1"/>
      <c r="E144" s="1"/>
      <c r="F144" s="1"/>
      <c r="G144" s="24"/>
      <c r="H144" s="25"/>
      <c r="I144" s="24"/>
      <c r="J144" s="25"/>
      <c r="K144" s="19"/>
      <c r="L144" s="26"/>
      <c r="M144" s="27"/>
    </row>
    <row r="145" spans="2:13" s="13" customFormat="1" ht="15" customHeight="1" x14ac:dyDescent="0.3">
      <c r="B145" s="21"/>
      <c r="C145" s="1"/>
      <c r="D145" s="1"/>
      <c r="E145" s="1"/>
      <c r="F145" s="1"/>
      <c r="G145" s="24"/>
      <c r="H145" s="25"/>
      <c r="I145" s="24"/>
      <c r="J145" s="25"/>
      <c r="K145" s="19"/>
      <c r="L145" s="26"/>
      <c r="M145" s="27"/>
    </row>
    <row r="146" spans="2:13" s="13" customFormat="1" ht="15" customHeight="1" x14ac:dyDescent="0.3">
      <c r="B146" s="21"/>
      <c r="C146" s="1"/>
      <c r="D146" s="1"/>
      <c r="E146" s="1"/>
      <c r="F146" s="1"/>
      <c r="G146" s="24"/>
      <c r="H146" s="25"/>
      <c r="I146" s="24"/>
      <c r="J146" s="25"/>
      <c r="K146" s="19"/>
      <c r="L146" s="26"/>
      <c r="M146" s="27"/>
    </row>
    <row r="147" spans="2:13" s="13" customFormat="1" ht="15" customHeight="1" x14ac:dyDescent="0.3">
      <c r="B147" s="21"/>
      <c r="C147" s="1"/>
      <c r="D147" s="1"/>
      <c r="E147" s="1"/>
      <c r="F147" s="1"/>
      <c r="G147" s="24"/>
      <c r="H147" s="25"/>
      <c r="I147" s="24"/>
      <c r="J147" s="25"/>
      <c r="K147" s="19"/>
      <c r="L147" s="26"/>
      <c r="M147" s="27"/>
    </row>
    <row r="148" spans="2:13" s="13" customFormat="1" ht="15" customHeight="1" x14ac:dyDescent="0.3">
      <c r="B148" s="21"/>
      <c r="C148" s="1"/>
      <c r="D148" s="1"/>
      <c r="E148" s="1"/>
      <c r="F148" s="1"/>
      <c r="G148" s="24"/>
      <c r="H148" s="25"/>
      <c r="I148" s="24"/>
      <c r="J148" s="25"/>
      <c r="K148" s="19"/>
      <c r="L148" s="26"/>
      <c r="M148" s="27"/>
    </row>
    <row r="149" spans="2:13" s="13" customFormat="1" ht="15" customHeight="1" x14ac:dyDescent="0.3">
      <c r="B149" s="21"/>
      <c r="C149" s="1"/>
      <c r="D149" s="1"/>
      <c r="E149" s="1"/>
      <c r="F149" s="1"/>
      <c r="G149" s="24"/>
      <c r="H149" s="25"/>
      <c r="I149" s="24"/>
      <c r="J149" s="25"/>
      <c r="K149" s="19"/>
      <c r="L149" s="26"/>
      <c r="M149" s="27"/>
    </row>
    <row r="150" spans="2:13" s="13" customFormat="1" ht="15" customHeight="1" x14ac:dyDescent="0.3">
      <c r="B150" s="21"/>
      <c r="C150" s="1"/>
      <c r="D150" s="1"/>
      <c r="E150" s="1"/>
      <c r="F150" s="1"/>
      <c r="G150" s="24"/>
      <c r="H150" s="25"/>
      <c r="I150" s="24"/>
      <c r="J150" s="25"/>
      <c r="K150" s="19"/>
      <c r="L150" s="26"/>
      <c r="M150" s="27"/>
    </row>
    <row r="151" spans="2:13" s="13" customFormat="1" ht="15" customHeight="1" x14ac:dyDescent="0.3">
      <c r="B151" s="21"/>
      <c r="C151" s="1"/>
      <c r="D151" s="1"/>
      <c r="E151" s="1"/>
      <c r="F151" s="1"/>
      <c r="G151" s="24"/>
      <c r="H151" s="25"/>
      <c r="I151" s="24"/>
      <c r="J151" s="25"/>
      <c r="K151" s="19"/>
      <c r="L151" s="26"/>
      <c r="M151" s="27"/>
    </row>
    <row r="152" spans="2:13" s="13" customFormat="1" ht="15" customHeight="1" x14ac:dyDescent="0.3">
      <c r="B152" s="21"/>
      <c r="C152" s="1"/>
      <c r="D152" s="1"/>
      <c r="E152" s="1"/>
      <c r="F152" s="1"/>
      <c r="G152" s="24"/>
      <c r="H152" s="25"/>
      <c r="I152" s="24"/>
      <c r="J152" s="25"/>
      <c r="K152" s="19"/>
      <c r="L152" s="26"/>
      <c r="M152" s="27"/>
    </row>
    <row r="153" spans="2:13" s="13" customFormat="1" ht="15" customHeight="1" x14ac:dyDescent="0.3">
      <c r="B153" s="21"/>
      <c r="C153" s="1"/>
      <c r="D153" s="1"/>
      <c r="E153" s="1"/>
      <c r="F153" s="1"/>
      <c r="G153" s="24"/>
      <c r="H153" s="25"/>
      <c r="I153" s="24"/>
      <c r="J153" s="25"/>
      <c r="K153" s="19"/>
      <c r="L153" s="26"/>
      <c r="M153" s="27"/>
    </row>
    <row r="154" spans="2:13" s="13" customFormat="1" ht="15" customHeight="1" x14ac:dyDescent="0.3">
      <c r="B154" s="21"/>
      <c r="C154" s="1"/>
      <c r="D154" s="1"/>
      <c r="E154" s="1"/>
      <c r="F154" s="1"/>
      <c r="G154" s="24"/>
      <c r="H154" s="25"/>
      <c r="I154" s="24"/>
      <c r="J154" s="25"/>
      <c r="K154" s="19"/>
      <c r="L154" s="26"/>
      <c r="M154" s="27"/>
    </row>
    <row r="155" spans="2:13" s="13" customFormat="1" ht="15" customHeight="1" x14ac:dyDescent="0.3">
      <c r="B155" s="21"/>
      <c r="C155" s="1"/>
      <c r="D155" s="1"/>
      <c r="E155" s="1"/>
      <c r="F155" s="1"/>
      <c r="G155" s="24"/>
      <c r="H155" s="25"/>
      <c r="I155" s="24"/>
      <c r="J155" s="25"/>
      <c r="K155" s="19"/>
      <c r="L155" s="26"/>
      <c r="M155" s="27"/>
    </row>
    <row r="156" spans="2:13" s="13" customFormat="1" ht="15" customHeight="1" x14ac:dyDescent="0.3">
      <c r="B156" s="21"/>
      <c r="C156" s="1"/>
      <c r="D156" s="1"/>
      <c r="E156" s="1"/>
      <c r="F156" s="1"/>
      <c r="G156" s="24"/>
      <c r="H156" s="25"/>
      <c r="I156" s="24"/>
      <c r="J156" s="25"/>
      <c r="K156" s="19"/>
      <c r="L156" s="26"/>
      <c r="M156" s="27"/>
    </row>
    <row r="157" spans="2:13" s="13" customFormat="1" ht="15" customHeight="1" x14ac:dyDescent="0.3">
      <c r="B157" s="21"/>
      <c r="C157" s="1"/>
      <c r="D157" s="1"/>
      <c r="E157" s="1"/>
      <c r="F157" s="1"/>
      <c r="G157" s="24"/>
      <c r="H157" s="25"/>
      <c r="I157" s="24"/>
      <c r="J157" s="25"/>
      <c r="K157" s="19"/>
      <c r="L157" s="26"/>
      <c r="M157" s="27"/>
    </row>
    <row r="158" spans="2:13" s="13" customFormat="1" ht="15" customHeight="1" x14ac:dyDescent="0.3">
      <c r="B158" s="21"/>
      <c r="C158" s="1"/>
      <c r="D158" s="1"/>
      <c r="E158" s="1"/>
      <c r="F158" s="1"/>
      <c r="G158" s="24"/>
      <c r="H158" s="25"/>
      <c r="I158" s="24"/>
      <c r="J158" s="25"/>
      <c r="K158" s="19"/>
      <c r="L158" s="26"/>
      <c r="M158" s="27"/>
    </row>
    <row r="159" spans="2:13" s="13" customFormat="1" ht="15" customHeight="1" x14ac:dyDescent="0.3">
      <c r="B159" s="21"/>
      <c r="C159" s="1"/>
      <c r="D159" s="1"/>
      <c r="E159" s="1"/>
      <c r="F159" s="1"/>
      <c r="G159" s="24"/>
      <c r="H159" s="25"/>
      <c r="I159" s="24"/>
      <c r="J159" s="25"/>
      <c r="K159" s="19"/>
      <c r="L159" s="26"/>
      <c r="M159" s="27"/>
    </row>
    <row r="160" spans="2:13" s="13" customFormat="1" ht="15" customHeight="1" x14ac:dyDescent="0.3">
      <c r="B160" s="21"/>
      <c r="C160" s="1"/>
      <c r="D160" s="1"/>
      <c r="E160" s="1"/>
      <c r="F160" s="1"/>
      <c r="G160" s="24"/>
      <c r="H160" s="25"/>
      <c r="I160" s="24"/>
      <c r="J160" s="25"/>
      <c r="K160" s="19"/>
      <c r="L160" s="26"/>
      <c r="M160" s="27"/>
    </row>
    <row r="161" spans="2:13" s="13" customFormat="1" ht="15" customHeight="1" x14ac:dyDescent="0.3">
      <c r="B161" s="21"/>
      <c r="C161" s="1"/>
      <c r="D161" s="1"/>
      <c r="E161" s="1"/>
      <c r="F161" s="1"/>
      <c r="G161" s="24"/>
      <c r="H161" s="25"/>
      <c r="I161" s="24"/>
      <c r="J161" s="25"/>
      <c r="K161" s="19"/>
      <c r="L161" s="26"/>
      <c r="M161" s="27"/>
    </row>
    <row r="162" spans="2:13" s="13" customFormat="1" ht="15" customHeight="1" x14ac:dyDescent="0.3">
      <c r="B162" s="21"/>
      <c r="C162" s="1"/>
      <c r="D162" s="1"/>
      <c r="E162" s="1"/>
      <c r="F162" s="1"/>
      <c r="G162" s="24"/>
      <c r="H162" s="25"/>
      <c r="I162" s="24"/>
      <c r="J162" s="25"/>
      <c r="K162" s="19"/>
      <c r="L162" s="26"/>
      <c r="M162" s="27"/>
    </row>
    <row r="163" spans="2:13" s="13" customFormat="1" ht="15" customHeight="1" x14ac:dyDescent="0.3">
      <c r="B163" s="21"/>
      <c r="C163" s="1"/>
      <c r="D163" s="1"/>
      <c r="E163" s="1"/>
      <c r="F163" s="1"/>
      <c r="G163" s="24"/>
      <c r="H163" s="25"/>
      <c r="I163" s="24"/>
      <c r="J163" s="25"/>
      <c r="K163" s="19"/>
      <c r="L163" s="26"/>
      <c r="M163" s="27"/>
    </row>
    <row r="164" spans="2:13" s="13" customFormat="1" ht="15" customHeight="1" x14ac:dyDescent="0.3">
      <c r="B164" s="21"/>
      <c r="C164" s="1"/>
      <c r="D164" s="1"/>
      <c r="E164" s="1"/>
      <c r="F164" s="1"/>
      <c r="G164" s="24"/>
      <c r="H164" s="25"/>
      <c r="I164" s="24"/>
      <c r="J164" s="25"/>
      <c r="K164" s="19"/>
      <c r="L164" s="26"/>
      <c r="M164" s="27"/>
    </row>
    <row r="165" spans="2:13" s="13" customFormat="1" ht="15" customHeight="1" x14ac:dyDescent="0.3">
      <c r="B165" s="21"/>
      <c r="C165" s="1"/>
      <c r="D165" s="1"/>
      <c r="E165" s="1"/>
      <c r="F165" s="1"/>
      <c r="G165" s="24"/>
      <c r="H165" s="25"/>
      <c r="I165" s="24"/>
      <c r="J165" s="25"/>
      <c r="K165" s="19"/>
      <c r="L165" s="26"/>
      <c r="M165" s="27"/>
    </row>
    <row r="166" spans="2:13" s="13" customFormat="1" ht="15" customHeight="1" x14ac:dyDescent="0.3">
      <c r="B166" s="21"/>
      <c r="C166" s="1"/>
      <c r="D166" s="1"/>
      <c r="E166" s="1"/>
      <c r="F166" s="1"/>
      <c r="G166" s="24"/>
      <c r="H166" s="25"/>
      <c r="I166" s="24"/>
      <c r="J166" s="25"/>
      <c r="K166" s="19"/>
      <c r="L166" s="26"/>
      <c r="M166" s="27"/>
    </row>
    <row r="167" spans="2:13" s="13" customFormat="1" ht="15" customHeight="1" x14ac:dyDescent="0.3">
      <c r="B167" s="21"/>
      <c r="C167" s="1"/>
      <c r="D167" s="1"/>
      <c r="E167" s="1"/>
      <c r="F167" s="1"/>
      <c r="G167" s="24"/>
      <c r="H167" s="25"/>
      <c r="I167" s="24"/>
      <c r="J167" s="25"/>
      <c r="K167" s="19"/>
      <c r="L167" s="26"/>
      <c r="M167" s="27"/>
    </row>
    <row r="168" spans="2:13" s="13" customFormat="1" ht="15" customHeight="1" x14ac:dyDescent="0.3">
      <c r="B168" s="21"/>
      <c r="C168" s="1"/>
      <c r="D168" s="1"/>
      <c r="E168" s="1"/>
      <c r="F168" s="1"/>
      <c r="G168" s="24"/>
      <c r="H168" s="25"/>
      <c r="I168" s="24"/>
      <c r="J168" s="25"/>
      <c r="K168" s="19"/>
      <c r="L168" s="26"/>
      <c r="M168" s="27"/>
    </row>
    <row r="169" spans="2:13" s="13" customFormat="1" ht="15" customHeight="1" x14ac:dyDescent="0.3">
      <c r="B169" s="21"/>
      <c r="C169" s="1"/>
      <c r="D169" s="1"/>
      <c r="E169" s="1"/>
      <c r="F169" s="1"/>
      <c r="G169" s="24"/>
      <c r="H169" s="25"/>
      <c r="I169" s="24"/>
      <c r="J169" s="25"/>
      <c r="K169" s="19"/>
      <c r="L169" s="26"/>
      <c r="M169" s="27"/>
    </row>
    <row r="170" spans="2:13" s="13" customFormat="1" ht="15" customHeight="1" x14ac:dyDescent="0.3">
      <c r="B170" s="21"/>
      <c r="C170" s="1"/>
      <c r="D170" s="1"/>
      <c r="E170" s="1"/>
      <c r="F170" s="1"/>
      <c r="G170" s="24"/>
      <c r="H170" s="25"/>
      <c r="I170" s="24"/>
      <c r="J170" s="25"/>
      <c r="K170" s="19"/>
      <c r="L170" s="26"/>
      <c r="M170" s="27"/>
    </row>
    <row r="171" spans="2:13" s="13" customFormat="1" ht="15" customHeight="1" x14ac:dyDescent="0.3">
      <c r="B171" s="21"/>
      <c r="C171" s="1"/>
      <c r="D171" s="1"/>
      <c r="E171" s="1"/>
      <c r="F171" s="1"/>
      <c r="G171" s="24"/>
      <c r="H171" s="25"/>
      <c r="I171" s="24"/>
      <c r="J171" s="25"/>
      <c r="K171" s="19"/>
      <c r="L171" s="26"/>
      <c r="M171" s="27"/>
    </row>
    <row r="172" spans="2:13" s="13" customFormat="1" ht="15" customHeight="1" x14ac:dyDescent="0.3">
      <c r="B172" s="21"/>
      <c r="C172" s="1"/>
      <c r="D172" s="1"/>
      <c r="E172" s="1"/>
      <c r="F172" s="1"/>
      <c r="G172" s="24"/>
      <c r="H172" s="25"/>
      <c r="I172" s="24"/>
      <c r="J172" s="25"/>
      <c r="K172" s="19"/>
      <c r="L172" s="26"/>
      <c r="M172" s="27"/>
    </row>
    <row r="173" spans="2:13" s="13" customFormat="1" ht="15" customHeight="1" x14ac:dyDescent="0.3">
      <c r="B173" s="21"/>
      <c r="C173" s="1"/>
      <c r="D173" s="1"/>
      <c r="E173" s="1"/>
      <c r="F173" s="1"/>
      <c r="G173" s="24"/>
      <c r="H173" s="25"/>
      <c r="I173" s="24"/>
      <c r="J173" s="25"/>
      <c r="K173" s="19"/>
      <c r="L173" s="26"/>
      <c r="M173" s="27"/>
    </row>
    <row r="174" spans="2:13" s="13" customFormat="1" ht="15" customHeight="1" x14ac:dyDescent="0.3">
      <c r="B174" s="21"/>
      <c r="C174" s="1"/>
      <c r="D174" s="1"/>
      <c r="E174" s="1"/>
      <c r="F174" s="1"/>
      <c r="G174" s="24"/>
      <c r="H174" s="25"/>
      <c r="I174" s="24"/>
      <c r="J174" s="25"/>
      <c r="K174" s="19"/>
      <c r="L174" s="26"/>
      <c r="M174" s="27"/>
    </row>
    <row r="175" spans="2:13" s="13" customFormat="1" ht="15" customHeight="1" x14ac:dyDescent="0.3">
      <c r="B175" s="21"/>
      <c r="C175" s="1"/>
      <c r="D175" s="1"/>
      <c r="E175" s="1"/>
      <c r="F175" s="1"/>
      <c r="G175" s="24"/>
      <c r="H175" s="25"/>
      <c r="I175" s="24"/>
      <c r="J175" s="25"/>
      <c r="K175" s="19"/>
      <c r="L175" s="26"/>
      <c r="M175" s="27"/>
    </row>
    <row r="176" spans="2:13" s="13" customFormat="1" ht="15" customHeight="1" x14ac:dyDescent="0.3">
      <c r="B176" s="21"/>
      <c r="C176" s="1"/>
      <c r="D176" s="1"/>
      <c r="E176" s="1"/>
      <c r="F176" s="1"/>
      <c r="G176" s="24"/>
      <c r="H176" s="25"/>
      <c r="I176" s="24"/>
      <c r="J176" s="25"/>
      <c r="K176" s="19"/>
      <c r="L176" s="26"/>
      <c r="M176" s="27"/>
    </row>
    <row r="177" spans="2:13" s="13" customFormat="1" ht="15" customHeight="1" x14ac:dyDescent="0.3">
      <c r="B177" s="21"/>
      <c r="C177" s="1"/>
      <c r="D177" s="1"/>
      <c r="E177" s="1"/>
      <c r="F177" s="1"/>
      <c r="G177" s="24"/>
      <c r="H177" s="25"/>
      <c r="I177" s="24"/>
      <c r="J177" s="25"/>
      <c r="K177" s="19"/>
      <c r="L177" s="26"/>
      <c r="M177" s="27"/>
    </row>
    <row r="178" spans="2:13" s="13" customFormat="1" ht="15" customHeight="1" x14ac:dyDescent="0.3">
      <c r="B178" s="21"/>
      <c r="C178" s="1"/>
      <c r="D178" s="1"/>
      <c r="E178" s="1"/>
      <c r="F178" s="1"/>
      <c r="G178" s="24"/>
      <c r="H178" s="25"/>
      <c r="I178" s="24"/>
      <c r="J178" s="25"/>
      <c r="K178" s="19"/>
      <c r="L178" s="26"/>
      <c r="M178" s="27"/>
    </row>
    <row r="179" spans="2:13" s="13" customFormat="1" ht="15" customHeight="1" x14ac:dyDescent="0.3">
      <c r="B179" s="21"/>
      <c r="C179" s="1"/>
      <c r="D179" s="1"/>
      <c r="E179" s="1"/>
      <c r="F179" s="1"/>
      <c r="G179" s="24"/>
      <c r="H179" s="25"/>
      <c r="I179" s="24"/>
      <c r="J179" s="25"/>
      <c r="K179" s="19"/>
      <c r="L179" s="26"/>
      <c r="M179" s="27"/>
    </row>
    <row r="180" spans="2:13" s="13" customFormat="1" ht="15" customHeight="1" x14ac:dyDescent="0.3">
      <c r="B180" s="21"/>
      <c r="C180" s="1"/>
      <c r="D180" s="1"/>
      <c r="E180" s="1"/>
      <c r="F180" s="1"/>
      <c r="G180" s="24"/>
      <c r="H180" s="25"/>
      <c r="I180" s="24"/>
      <c r="J180" s="25"/>
      <c r="K180" s="19"/>
      <c r="L180" s="26"/>
      <c r="M180" s="27"/>
    </row>
    <row r="181" spans="2:13" s="13" customFormat="1" ht="15" customHeight="1" x14ac:dyDescent="0.3">
      <c r="B181" s="21"/>
      <c r="C181" s="1"/>
      <c r="D181" s="1"/>
      <c r="E181" s="1"/>
      <c r="F181" s="1"/>
      <c r="G181" s="24"/>
      <c r="H181" s="25"/>
      <c r="I181" s="24"/>
      <c r="J181" s="25"/>
      <c r="K181" s="19"/>
      <c r="L181" s="26"/>
      <c r="M181" s="27"/>
    </row>
    <row r="182" spans="2:13" s="13" customFormat="1" ht="15" customHeight="1" x14ac:dyDescent="0.3">
      <c r="B182" s="21"/>
      <c r="C182" s="1"/>
      <c r="D182" s="1"/>
      <c r="E182" s="1"/>
      <c r="F182" s="1"/>
      <c r="G182" s="24"/>
      <c r="H182" s="25"/>
      <c r="I182" s="24"/>
      <c r="J182" s="25"/>
      <c r="K182" s="19"/>
      <c r="L182" s="26"/>
      <c r="M182" s="27"/>
    </row>
    <row r="183" spans="2:13" s="13" customFormat="1" ht="15" customHeight="1" x14ac:dyDescent="0.3">
      <c r="B183" s="21"/>
      <c r="C183" s="1"/>
      <c r="D183" s="1"/>
      <c r="E183" s="1"/>
      <c r="F183" s="1"/>
      <c r="G183" s="24"/>
      <c r="H183" s="25"/>
      <c r="I183" s="24"/>
      <c r="J183" s="25"/>
      <c r="K183" s="19"/>
      <c r="L183" s="26"/>
      <c r="M183" s="27"/>
    </row>
    <row r="184" spans="2:13" s="13" customFormat="1" ht="15" customHeight="1" x14ac:dyDescent="0.3">
      <c r="B184" s="21"/>
      <c r="C184" s="1"/>
      <c r="D184" s="1"/>
      <c r="E184" s="1"/>
      <c r="F184" s="1"/>
      <c r="G184" s="24"/>
      <c r="H184" s="25"/>
      <c r="I184" s="24"/>
      <c r="J184" s="25"/>
      <c r="K184" s="19"/>
      <c r="L184" s="26"/>
      <c r="M184" s="27"/>
    </row>
    <row r="185" spans="2:13" s="13" customFormat="1" ht="15" customHeight="1" x14ac:dyDescent="0.3">
      <c r="B185" s="21"/>
      <c r="C185" s="1"/>
      <c r="D185" s="1"/>
      <c r="E185" s="1"/>
      <c r="F185" s="1"/>
      <c r="G185" s="24"/>
      <c r="H185" s="25"/>
      <c r="I185" s="24"/>
      <c r="J185" s="25"/>
      <c r="K185" s="19"/>
      <c r="L185" s="26"/>
      <c r="M185" s="27"/>
    </row>
    <row r="186" spans="2:13" s="13" customFormat="1" ht="15" customHeight="1" x14ac:dyDescent="0.3">
      <c r="B186" s="21"/>
      <c r="C186" s="1"/>
      <c r="D186" s="1"/>
      <c r="E186" s="1"/>
      <c r="F186" s="1"/>
      <c r="G186" s="24"/>
      <c r="H186" s="25"/>
      <c r="I186" s="24"/>
      <c r="J186" s="25"/>
      <c r="K186" s="19"/>
      <c r="L186" s="26"/>
      <c r="M186" s="27"/>
    </row>
    <row r="187" spans="2:13" s="13" customFormat="1" ht="15" customHeight="1" x14ac:dyDescent="0.3">
      <c r="B187" s="21"/>
      <c r="C187" s="1"/>
      <c r="D187" s="1"/>
      <c r="E187" s="1"/>
      <c r="F187" s="1"/>
      <c r="G187" s="24"/>
      <c r="H187" s="25"/>
      <c r="I187" s="24"/>
      <c r="J187" s="25"/>
      <c r="K187" s="19"/>
      <c r="L187" s="26"/>
      <c r="M187" s="27"/>
    </row>
    <row r="188" spans="2:13" s="13" customFormat="1" ht="15" customHeight="1" x14ac:dyDescent="0.3">
      <c r="B188" s="21"/>
      <c r="C188" s="1"/>
      <c r="D188" s="1"/>
      <c r="E188" s="1"/>
      <c r="F188" s="1"/>
      <c r="G188" s="24"/>
      <c r="H188" s="25"/>
      <c r="I188" s="24"/>
      <c r="J188" s="25"/>
      <c r="K188" s="19"/>
      <c r="L188" s="26"/>
      <c r="M188" s="27"/>
    </row>
    <row r="189" spans="2:13" s="13" customFormat="1" ht="15" customHeight="1" x14ac:dyDescent="0.3">
      <c r="B189" s="21"/>
      <c r="C189" s="1"/>
      <c r="D189" s="1"/>
      <c r="E189" s="1"/>
      <c r="F189" s="1"/>
      <c r="G189" s="24"/>
      <c r="H189" s="25"/>
      <c r="I189" s="24"/>
      <c r="J189" s="25"/>
      <c r="K189" s="19"/>
      <c r="L189" s="26"/>
      <c r="M189" s="27"/>
    </row>
    <row r="190" spans="2:13" s="13" customFormat="1" ht="15" customHeight="1" x14ac:dyDescent="0.3">
      <c r="B190" s="21"/>
      <c r="C190" s="1"/>
      <c r="D190" s="1"/>
      <c r="E190" s="1"/>
      <c r="F190" s="1"/>
      <c r="G190" s="24"/>
      <c r="H190" s="25"/>
      <c r="I190" s="24"/>
      <c r="J190" s="25"/>
      <c r="K190" s="19"/>
      <c r="L190" s="26"/>
      <c r="M190" s="27"/>
    </row>
    <row r="191" spans="2:13" s="13" customFormat="1" ht="15" customHeight="1" x14ac:dyDescent="0.3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13" s="13" customFormat="1" ht="15" customHeight="1" x14ac:dyDescent="0.3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 x14ac:dyDescent="0.3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 x14ac:dyDescent="0.3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 x14ac:dyDescent="0.3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 x14ac:dyDescent="0.3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 x14ac:dyDescent="0.3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 x14ac:dyDescent="0.3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 x14ac:dyDescent="0.3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 x14ac:dyDescent="0.3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 x14ac:dyDescent="0.3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 x14ac:dyDescent="0.3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 x14ac:dyDescent="0.3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 x14ac:dyDescent="0.3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 x14ac:dyDescent="0.3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 x14ac:dyDescent="0.3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 x14ac:dyDescent="0.3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 x14ac:dyDescent="0.3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 x14ac:dyDescent="0.3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 x14ac:dyDescent="0.3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 x14ac:dyDescent="0.3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 x14ac:dyDescent="0.3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 x14ac:dyDescent="0.3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 x14ac:dyDescent="0.3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 x14ac:dyDescent="0.3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 x14ac:dyDescent="0.3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 x14ac:dyDescent="0.3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 x14ac:dyDescent="0.3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 x14ac:dyDescent="0.3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 x14ac:dyDescent="0.3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 x14ac:dyDescent="0.3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 x14ac:dyDescent="0.3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 x14ac:dyDescent="0.3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 x14ac:dyDescent="0.3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 x14ac:dyDescent="0.3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3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3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3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3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3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3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3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3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3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3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3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3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3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3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3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3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3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3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3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3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3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3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3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3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3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3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3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3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3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3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3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3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3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3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3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3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3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3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3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3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3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3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3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3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3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3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3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3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="85" zoomScaleNormal="85" workbookViewId="0">
      <pane ySplit="11" topLeftCell="A57" activePane="bottomLeft" state="frozen"/>
      <selection pane="bottomLeft" activeCell="J71" sqref="J71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668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669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670</v>
      </c>
    </row>
    <row r="4" spans="1:54" s="4" customFormat="1" ht="16.2" hidden="1" customHeight="1" x14ac:dyDescent="0.3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671</v>
      </c>
      <c r="H10" s="5" t="s">
        <v>671</v>
      </c>
      <c r="I10" s="5" t="s">
        <v>671</v>
      </c>
      <c r="J10" s="5" t="s">
        <v>671</v>
      </c>
      <c r="K10" s="5"/>
      <c r="L10" s="5" t="s">
        <v>672</v>
      </c>
      <c r="M10" s="18" t="s">
        <v>673</v>
      </c>
      <c r="N10" s="18"/>
      <c r="O10" s="18"/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674</v>
      </c>
      <c r="C11" s="19" t="s">
        <v>24</v>
      </c>
      <c r="D11" s="19" t="s">
        <v>25</v>
      </c>
      <c r="E11" s="19" t="s">
        <v>675</v>
      </c>
      <c r="F11" s="19" t="s">
        <v>676</v>
      </c>
      <c r="G11" s="19">
        <v>1</v>
      </c>
      <c r="H11" s="19">
        <v>2</v>
      </c>
      <c r="I11" s="19">
        <v>3</v>
      </c>
      <c r="J11" s="19">
        <v>4</v>
      </c>
      <c r="K11" s="5" t="s">
        <v>677</v>
      </c>
      <c r="L11" s="5" t="s">
        <v>675</v>
      </c>
      <c r="M11" s="5" t="s">
        <v>678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Roster_Selection_Men!AB11&amp;" " &amp; "V "</f>
        <v xml:space="preserve">Aquinas College V </v>
      </c>
      <c r="C12" s="1" t="str">
        <f>Roster_Selection_Men!AD11</f>
        <v>8568-362557</v>
      </c>
      <c r="D12" s="1" t="str">
        <f>Roster_Selection_Men!AE11</f>
        <v>Abery Thomas</v>
      </c>
      <c r="E12" s="23"/>
      <c r="F12" s="1" t="str">
        <f>IF(ISERROR(Baker_Scores_Men_Var!E12), " ", IF(Baker_Scores_Men_Var!E12 = "Yes", "Yes", "  "))</f>
        <v xml:space="preserve">  </v>
      </c>
      <c r="G12" s="29">
        <v>189</v>
      </c>
      <c r="H12" s="29">
        <v>232</v>
      </c>
      <c r="I12" s="29">
        <v>226</v>
      </c>
      <c r="J12" s="29">
        <v>195</v>
      </c>
      <c r="K12" s="30">
        <f t="shared" ref="K12:K22" si="0">SUM(G12:J12)</f>
        <v>842</v>
      </c>
      <c r="L12" s="30">
        <f t="shared" ref="L12:L22" si="1">COUNTIF(G12:J12, "&gt;0" )</f>
        <v>4</v>
      </c>
      <c r="M12" s="30">
        <f t="shared" ref="M12:M22" si="2">IF(L12=0,0,K12/L12)</f>
        <v>210.5</v>
      </c>
    </row>
    <row r="13" spans="1:54" s="1" customFormat="1" ht="13.95" customHeight="1" x14ac:dyDescent="0.25">
      <c r="B13" s="1" t="str">
        <f>Roster_Selection_Men!AB12&amp;" " &amp; "V "</f>
        <v xml:space="preserve">Aquinas College V </v>
      </c>
      <c r="C13" s="1" t="str">
        <f>Roster_Selection_Men!AD12</f>
        <v>11-96766</v>
      </c>
      <c r="D13" s="1" t="str">
        <f>Roster_Selection_Men!AE12</f>
        <v>Dylan Vermilyea</v>
      </c>
      <c r="E13" s="23"/>
      <c r="F13" s="1" t="str">
        <f>IF(ISERROR(Baker_Scores_Men_Var!E13), " ", IF(Baker_Scores_Men_Var!E13 = "Yes", "Yes", "  "))</f>
        <v xml:space="preserve">  </v>
      </c>
      <c r="G13" s="29">
        <v>191</v>
      </c>
      <c r="H13" s="29">
        <v>167</v>
      </c>
      <c r="I13" s="29">
        <v>248</v>
      </c>
      <c r="J13" s="29">
        <v>202</v>
      </c>
      <c r="K13" s="30">
        <f t="shared" si="0"/>
        <v>808</v>
      </c>
      <c r="L13" s="30">
        <f t="shared" si="1"/>
        <v>4</v>
      </c>
      <c r="M13" s="30">
        <f t="shared" si="2"/>
        <v>202</v>
      </c>
    </row>
    <row r="14" spans="1:54" s="1" customFormat="1" ht="13.95" customHeight="1" x14ac:dyDescent="0.25">
      <c r="B14" s="1" t="str">
        <f>Roster_Selection_Men!AB13&amp;" " &amp; "V "</f>
        <v xml:space="preserve">Aquinas College V </v>
      </c>
      <c r="C14" s="1" t="str">
        <f>Roster_Selection_Men!AD13</f>
        <v>16-125022</v>
      </c>
      <c r="D14" s="1" t="str">
        <f>Roster_Selection_Men!AE13</f>
        <v>Jack Wicker</v>
      </c>
      <c r="E14" s="23"/>
      <c r="F14" s="1" t="str">
        <f>IF(ISERROR(Baker_Scores_Men_Var!E14), " ", IF(Baker_Scores_Men_Var!E14 = "Yes", "Yes", "  "))</f>
        <v xml:space="preserve">  </v>
      </c>
      <c r="G14" s="29">
        <v>155</v>
      </c>
      <c r="H14" s="29">
        <v>176</v>
      </c>
      <c r="I14" s="29">
        <v>199</v>
      </c>
      <c r="J14" s="29">
        <v>161</v>
      </c>
      <c r="K14" s="30">
        <f t="shared" si="0"/>
        <v>691</v>
      </c>
      <c r="L14" s="30">
        <f t="shared" si="1"/>
        <v>4</v>
      </c>
      <c r="M14" s="30">
        <f t="shared" si="2"/>
        <v>172.75</v>
      </c>
    </row>
    <row r="15" spans="1:54" s="1" customFormat="1" ht="13.95" customHeight="1" x14ac:dyDescent="0.25">
      <c r="B15" s="1" t="str">
        <f>Roster_Selection_Men!AB14&amp;" " &amp; "V "</f>
        <v xml:space="preserve">Aquinas College V </v>
      </c>
      <c r="C15" s="1" t="str">
        <f>Roster_Selection_Men!AD14</f>
        <v>17-57270</v>
      </c>
      <c r="D15" s="1" t="str">
        <f>Roster_Selection_Men!AE14</f>
        <v>Joshua Boersma</v>
      </c>
      <c r="E15" s="23"/>
      <c r="F15" s="1" t="str">
        <f>IF(ISERROR(Baker_Scores_Men_Var!E15), " ", IF(Baker_Scores_Men_Var!E15 = "Yes", "Yes", "  "))</f>
        <v xml:space="preserve">  </v>
      </c>
      <c r="G15" s="29">
        <v>197</v>
      </c>
      <c r="H15" s="29">
        <v>0</v>
      </c>
      <c r="I15" s="29">
        <v>0</v>
      </c>
      <c r="J15" s="29">
        <v>0</v>
      </c>
      <c r="K15" s="30">
        <f t="shared" si="0"/>
        <v>197</v>
      </c>
      <c r="L15" s="30">
        <f t="shared" si="1"/>
        <v>1</v>
      </c>
      <c r="M15" s="30">
        <f t="shared" si="2"/>
        <v>197</v>
      </c>
    </row>
    <row r="16" spans="1:54" s="1" customFormat="1" ht="13.95" customHeight="1" x14ac:dyDescent="0.25">
      <c r="B16" s="1" t="str">
        <f>Roster_Selection_Men!AB15&amp;" " &amp; "V "</f>
        <v xml:space="preserve">Aquinas College V </v>
      </c>
      <c r="C16" s="1" t="str">
        <f>Roster_Selection_Men!AD15</f>
        <v>16-125016</v>
      </c>
      <c r="D16" s="1" t="str">
        <f>Roster_Selection_Men!AE15</f>
        <v>Michael Deming</v>
      </c>
      <c r="E16" s="23"/>
      <c r="F16" s="1" t="str">
        <f>IF(ISERROR(Baker_Scores_Men_Var!E16), " ", IF(Baker_Scores_Men_Var!E16 = "Yes", "Yes", "  "))</f>
        <v xml:space="preserve">  </v>
      </c>
      <c r="G16" s="29">
        <v>232</v>
      </c>
      <c r="H16" s="29">
        <v>221</v>
      </c>
      <c r="I16" s="29">
        <v>209</v>
      </c>
      <c r="J16" s="29">
        <v>158</v>
      </c>
      <c r="K16" s="30">
        <f t="shared" si="0"/>
        <v>820</v>
      </c>
      <c r="L16" s="30">
        <f t="shared" si="1"/>
        <v>4</v>
      </c>
      <c r="M16" s="30">
        <f t="shared" si="2"/>
        <v>205</v>
      </c>
    </row>
    <row r="17" spans="2:13" s="1" customFormat="1" ht="13.95" customHeight="1" x14ac:dyDescent="0.25">
      <c r="B17" s="1" t="str">
        <f>Roster_Selection_Men!AB16&amp;" " &amp; "V "</f>
        <v xml:space="preserve">Aquinas College V </v>
      </c>
      <c r="C17" s="1" t="str">
        <f>Roster_Selection_Men!AD16</f>
        <v>11-554587</v>
      </c>
      <c r="D17" s="1" t="str">
        <f>Roster_Selection_Men!AE16</f>
        <v>Tony Deluccia</v>
      </c>
      <c r="E17" s="23"/>
      <c r="F17" s="1" t="str">
        <f>IF(ISERROR(Baker_Scores_Men_Var!E17), " ", IF(Baker_Scores_Men_Var!E17 = "Yes", "Yes", "  "))</f>
        <v xml:space="preserve">  </v>
      </c>
      <c r="G17" s="29">
        <v>0</v>
      </c>
      <c r="H17" s="29">
        <v>265</v>
      </c>
      <c r="I17" s="29">
        <v>232</v>
      </c>
      <c r="J17" s="29">
        <v>268</v>
      </c>
      <c r="K17" s="30">
        <f t="shared" si="0"/>
        <v>765</v>
      </c>
      <c r="L17" s="30">
        <f t="shared" si="1"/>
        <v>3</v>
      </c>
      <c r="M17" s="30">
        <f t="shared" si="2"/>
        <v>255</v>
      </c>
    </row>
    <row r="18" spans="2:13" s="1" customFormat="1" ht="13.95" customHeight="1" x14ac:dyDescent="0.25">
      <c r="B18" s="1" t="str">
        <f>Roster_Selection_Men!AB17&amp;" " &amp; "V "</f>
        <v xml:space="preserve"> V </v>
      </c>
      <c r="C18" s="1" t="str">
        <f>Roster_Selection_Men!AD17</f>
        <v/>
      </c>
      <c r="D18" s="1" t="str">
        <f>Roster_Selection_Men!AE17</f>
        <v/>
      </c>
      <c r="E18" s="23"/>
      <c r="F18" s="1" t="str">
        <f>IF(ISERROR(Baker_Scores_Men_Var!E18), " ", IF(Baker_Scores_Men_Var!E18 = "Yes", "Yes", "  "))</f>
        <v xml:space="preserve">  </v>
      </c>
      <c r="G18" s="29">
        <v>0</v>
      </c>
      <c r="H18" s="29">
        <v>0</v>
      </c>
      <c r="I18" s="29">
        <v>0</v>
      </c>
      <c r="J18" s="29">
        <v>0</v>
      </c>
      <c r="K18" s="30">
        <f t="shared" si="0"/>
        <v>0</v>
      </c>
      <c r="L18" s="30">
        <f t="shared" si="1"/>
        <v>0</v>
      </c>
      <c r="M18" s="30">
        <f t="shared" si="2"/>
        <v>0</v>
      </c>
    </row>
    <row r="19" spans="2:13" s="1" customFormat="1" ht="13.95" customHeight="1" x14ac:dyDescent="0.25">
      <c r="B19" s="1" t="str">
        <f>Roster_Selection_Men!AB18&amp;" " &amp; "V "</f>
        <v xml:space="preserve"> V </v>
      </c>
      <c r="C19" s="1" t="str">
        <f>Roster_Selection_Men!AD18</f>
        <v/>
      </c>
      <c r="D19" s="1" t="str">
        <f>Roster_Selection_Men!AE18</f>
        <v/>
      </c>
      <c r="E19" s="23"/>
      <c r="F19" s="1" t="str">
        <f>IF(ISERROR(Baker_Scores_Men_Var!E19), " ", IF(Baker_Scores_Men_Var!E19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30">
        <f t="shared" si="0"/>
        <v>0</v>
      </c>
      <c r="L19" s="30">
        <f t="shared" si="1"/>
        <v>0</v>
      </c>
      <c r="M19" s="30">
        <f t="shared" si="2"/>
        <v>0</v>
      </c>
    </row>
    <row r="20" spans="2:13" s="1" customFormat="1" ht="13.95" customHeight="1" x14ac:dyDescent="0.25">
      <c r="B20" s="1" t="s">
        <v>679</v>
      </c>
      <c r="C20" s="28" t="s">
        <v>243</v>
      </c>
      <c r="D20" s="23" t="s">
        <v>243</v>
      </c>
      <c r="E20" s="23"/>
      <c r="F20" s="23"/>
      <c r="G20" s="29"/>
      <c r="H20" s="29"/>
      <c r="I20" s="29"/>
      <c r="J20" s="29"/>
      <c r="K20" s="30">
        <f t="shared" si="0"/>
        <v>0</v>
      </c>
      <c r="L20" s="30">
        <f t="shared" si="1"/>
        <v>0</v>
      </c>
      <c r="M20" s="30">
        <f t="shared" si="2"/>
        <v>0</v>
      </c>
    </row>
    <row r="21" spans="2:13" s="1" customFormat="1" ht="13.95" customHeight="1" x14ac:dyDescent="0.25">
      <c r="B21" s="1" t="s">
        <v>679</v>
      </c>
      <c r="C21" s="28" t="s">
        <v>243</v>
      </c>
      <c r="D21" s="23" t="s">
        <v>243</v>
      </c>
      <c r="E21" s="23"/>
      <c r="F21" s="23"/>
      <c r="G21" s="29"/>
      <c r="H21" s="29"/>
      <c r="I21" s="29"/>
      <c r="J21" s="29"/>
      <c r="K21" s="30">
        <f t="shared" si="0"/>
        <v>0</v>
      </c>
      <c r="L21" s="30">
        <f t="shared" si="1"/>
        <v>0</v>
      </c>
      <c r="M21" s="30">
        <f t="shared" si="2"/>
        <v>0</v>
      </c>
    </row>
    <row r="22" spans="2:13" s="1" customFormat="1" ht="13.95" customHeight="1" x14ac:dyDescent="0.25">
      <c r="B22" s="1" t="s">
        <v>679</v>
      </c>
      <c r="C22" s="28" t="s">
        <v>243</v>
      </c>
      <c r="D22" s="23" t="s">
        <v>243</v>
      </c>
      <c r="E22" s="23"/>
      <c r="F22" s="23"/>
      <c r="G22" s="31"/>
      <c r="H22" s="31"/>
      <c r="I22" s="31"/>
      <c r="J22" s="31"/>
      <c r="K22" s="32">
        <f t="shared" si="0"/>
        <v>0</v>
      </c>
      <c r="L22" s="32">
        <f t="shared" si="1"/>
        <v>0</v>
      </c>
      <c r="M22" s="30">
        <f t="shared" si="2"/>
        <v>0</v>
      </c>
    </row>
    <row r="23" spans="2:13" s="1" customFormat="1" ht="13.95" customHeight="1" x14ac:dyDescent="0.3">
      <c r="B23" s="33"/>
      <c r="G23" s="30">
        <f t="shared" ref="G23:L23" si="3">SUM(G12:G22)</f>
        <v>964</v>
      </c>
      <c r="H23" s="30">
        <f t="shared" si="3"/>
        <v>1061</v>
      </c>
      <c r="I23" s="30">
        <f t="shared" si="3"/>
        <v>1114</v>
      </c>
      <c r="J23" s="30">
        <f t="shared" si="3"/>
        <v>984</v>
      </c>
      <c r="K23" s="34">
        <f t="shared" si="3"/>
        <v>4123</v>
      </c>
      <c r="L23" s="34">
        <f t="shared" si="3"/>
        <v>20</v>
      </c>
    </row>
    <row r="24" spans="2:13" s="1" customFormat="1" ht="13.95" customHeight="1" x14ac:dyDescent="0.25"/>
    <row r="25" spans="2:13" s="1" customFormat="1" ht="13.95" customHeight="1" x14ac:dyDescent="0.25">
      <c r="B25" s="1" t="str">
        <f>Roster_Selection_Men!AB26&amp;" " &amp; "V "</f>
        <v xml:space="preserve">Cleary University V </v>
      </c>
      <c r="C25" s="1" t="str">
        <f>Roster_Selection_Men!AD26</f>
        <v>20-59228</v>
      </c>
      <c r="D25" s="1" t="str">
        <f>Roster_Selection_Men!AE26</f>
        <v>Corey Goldsmith</v>
      </c>
      <c r="E25" s="23"/>
      <c r="F25" s="1" t="str">
        <f>IF(ISERROR(Baker_Scores_Men_Var!E25), " ", IF(Baker_Scores_Men_Var!E25 = "Yes", "Yes", "  "))</f>
        <v xml:space="preserve">  </v>
      </c>
      <c r="G25" s="29">
        <v>228</v>
      </c>
      <c r="H25" s="29">
        <v>187</v>
      </c>
      <c r="I25" s="29">
        <v>212</v>
      </c>
      <c r="J25" s="29">
        <v>213</v>
      </c>
      <c r="K25" s="30">
        <f t="shared" ref="K25:K35" si="4">SUM(G25:J25)</f>
        <v>840</v>
      </c>
      <c r="L25" s="30">
        <f t="shared" ref="L25:L35" si="5">COUNTIF(G25:J25, "&gt;0" )</f>
        <v>4</v>
      </c>
      <c r="M25" s="30">
        <f t="shared" ref="M25:M35" si="6">IF(L25=0,0,K25/L25)</f>
        <v>210</v>
      </c>
    </row>
    <row r="26" spans="2:13" s="1" customFormat="1" ht="13.95" customHeight="1" x14ac:dyDescent="0.25">
      <c r="B26" s="1" t="str">
        <f>Roster_Selection_Men!AB27&amp;" " &amp; "V "</f>
        <v xml:space="preserve">Cleary University V </v>
      </c>
      <c r="C26" s="1" t="str">
        <f>Roster_Selection_Men!AD27</f>
        <v>19-23085</v>
      </c>
      <c r="D26" s="1" t="str">
        <f>Roster_Selection_Men!AE27</f>
        <v>Ethan Parker</v>
      </c>
      <c r="E26" s="23"/>
      <c r="F26" s="1" t="str">
        <f>IF(ISERROR(Baker_Scores_Men_Var!E26), " ", IF(Baker_Scores_Men_Var!E26 = "Yes", "Yes", "  "))</f>
        <v xml:space="preserve">  </v>
      </c>
      <c r="G26" s="29">
        <v>184</v>
      </c>
      <c r="H26" s="29">
        <v>210</v>
      </c>
      <c r="I26" s="29">
        <v>193</v>
      </c>
      <c r="J26" s="29">
        <v>180</v>
      </c>
      <c r="K26" s="30">
        <f t="shared" si="4"/>
        <v>767</v>
      </c>
      <c r="L26" s="30">
        <f t="shared" si="5"/>
        <v>4</v>
      </c>
      <c r="M26" s="30">
        <f t="shared" si="6"/>
        <v>191.75</v>
      </c>
    </row>
    <row r="27" spans="2:13" s="1" customFormat="1" ht="13.95" customHeight="1" x14ac:dyDescent="0.25">
      <c r="B27" s="1" t="str">
        <f>Roster_Selection_Men!AB28&amp;" " &amp; "V "</f>
        <v xml:space="preserve">Cleary University V </v>
      </c>
      <c r="C27" s="1" t="str">
        <f>Roster_Selection_Men!AD28</f>
        <v>16-126458</v>
      </c>
      <c r="D27" s="1" t="str">
        <f>Roster_Selection_Men!AE28</f>
        <v>Howard Hammond</v>
      </c>
      <c r="E27" s="23"/>
      <c r="F27" s="1" t="str">
        <f>IF(ISERROR(Baker_Scores_Men_Var!E27), " ", IF(Baker_Scores_Men_Var!E27 = "Yes", "Yes", "  "))</f>
        <v xml:space="preserve">  </v>
      </c>
      <c r="G27" s="29">
        <v>170</v>
      </c>
      <c r="H27" s="29">
        <v>0</v>
      </c>
      <c r="I27" s="29">
        <v>0</v>
      </c>
      <c r="J27" s="29">
        <v>0</v>
      </c>
      <c r="K27" s="30">
        <f t="shared" si="4"/>
        <v>170</v>
      </c>
      <c r="L27" s="30">
        <f t="shared" si="5"/>
        <v>1</v>
      </c>
      <c r="M27" s="30">
        <f t="shared" si="6"/>
        <v>170</v>
      </c>
    </row>
    <row r="28" spans="2:13" s="1" customFormat="1" ht="13.95" customHeight="1" x14ac:dyDescent="0.25">
      <c r="B28" s="1" t="str">
        <f>Roster_Selection_Men!AB29&amp;" " &amp; "V "</f>
        <v xml:space="preserve">Cleary University V </v>
      </c>
      <c r="C28" s="1" t="str">
        <f>Roster_Selection_Men!AD29</f>
        <v>11-443862</v>
      </c>
      <c r="D28" s="1" t="str">
        <f>Roster_Selection_Men!AE29</f>
        <v>Hunter Blackhurst</v>
      </c>
      <c r="E28" s="23"/>
      <c r="F28" s="1" t="str">
        <f>IF(ISERROR(Baker_Scores_Men_Var!E28), " ", IF(Baker_Scores_Men_Var!E28 = "Yes", "Yes", "  "))</f>
        <v xml:space="preserve">  </v>
      </c>
      <c r="G28" s="29">
        <v>0</v>
      </c>
      <c r="H28" s="29">
        <v>0</v>
      </c>
      <c r="I28" s="29">
        <v>174</v>
      </c>
      <c r="J28" s="29">
        <v>0</v>
      </c>
      <c r="K28" s="30">
        <f t="shared" si="4"/>
        <v>174</v>
      </c>
      <c r="L28" s="30">
        <f t="shared" si="5"/>
        <v>1</v>
      </c>
      <c r="M28" s="30">
        <f t="shared" si="6"/>
        <v>174</v>
      </c>
    </row>
    <row r="29" spans="2:13" s="1" customFormat="1" ht="13.95" customHeight="1" x14ac:dyDescent="0.25">
      <c r="B29" s="1" t="str">
        <f>Roster_Selection_Men!AB30&amp;" " &amp; "V "</f>
        <v xml:space="preserve">Cleary University V </v>
      </c>
      <c r="C29" s="1" t="str">
        <f>Roster_Selection_Men!AD30</f>
        <v>21-6393</v>
      </c>
      <c r="D29" s="1" t="str">
        <f>Roster_Selection_Men!AE30</f>
        <v>Justin Perdue</v>
      </c>
      <c r="E29" s="23"/>
      <c r="F29" s="1" t="str">
        <f>IF(ISERROR(Baker_Scores_Men_Var!E29), " ", IF(Baker_Scores_Men_Var!E29 = "Yes", "Yes", "  "))</f>
        <v xml:space="preserve">  </v>
      </c>
      <c r="G29" s="29">
        <v>224</v>
      </c>
      <c r="H29" s="29">
        <v>177</v>
      </c>
      <c r="I29" s="29">
        <v>190</v>
      </c>
      <c r="J29" s="29">
        <v>201</v>
      </c>
      <c r="K29" s="30">
        <f t="shared" si="4"/>
        <v>792</v>
      </c>
      <c r="L29" s="30">
        <f t="shared" si="5"/>
        <v>4</v>
      </c>
      <c r="M29" s="30">
        <f t="shared" si="6"/>
        <v>198</v>
      </c>
    </row>
    <row r="30" spans="2:13" s="1" customFormat="1" ht="13.95" customHeight="1" x14ac:dyDescent="0.25">
      <c r="B30" s="1" t="str">
        <f>Roster_Selection_Men!AB31&amp;" " &amp; "V "</f>
        <v xml:space="preserve">Cleary University V </v>
      </c>
      <c r="C30" s="1" t="str">
        <f>Roster_Selection_Men!AD31</f>
        <v>15-164847</v>
      </c>
      <c r="D30" s="1" t="str">
        <f>Roster_Selection_Men!AE31</f>
        <v>Reis Stine</v>
      </c>
      <c r="E30" s="23"/>
      <c r="F30" s="1" t="str">
        <f>IF(ISERROR(Baker_Scores_Men_Var!E30), " ", IF(Baker_Scores_Men_Var!E30 = "Yes", "Yes", "  "))</f>
        <v xml:space="preserve">  </v>
      </c>
      <c r="G30" s="29">
        <v>0</v>
      </c>
      <c r="H30" s="29">
        <v>0</v>
      </c>
      <c r="I30" s="29">
        <v>0</v>
      </c>
      <c r="J30" s="29">
        <v>213</v>
      </c>
      <c r="K30" s="30">
        <f t="shared" si="4"/>
        <v>213</v>
      </c>
      <c r="L30" s="30">
        <f t="shared" si="5"/>
        <v>1</v>
      </c>
      <c r="M30" s="30">
        <f t="shared" si="6"/>
        <v>213</v>
      </c>
    </row>
    <row r="31" spans="2:13" s="1" customFormat="1" ht="13.95" customHeight="1" x14ac:dyDescent="0.25">
      <c r="B31" s="1" t="str">
        <f>Roster_Selection_Men!AB32&amp;" " &amp; "V "</f>
        <v xml:space="preserve">Cleary University V </v>
      </c>
      <c r="C31" s="1" t="str">
        <f>Roster_Selection_Men!AD32</f>
        <v>21-82502</v>
      </c>
      <c r="D31" s="1" t="str">
        <f>Roster_Selection_Men!AE32</f>
        <v>Trevor Cockerill</v>
      </c>
      <c r="E31" s="23"/>
      <c r="F31" s="1" t="str">
        <f>IF(ISERROR(Baker_Scores_Men_Var!E31), " ", IF(Baker_Scores_Men_Var!E31 = "Yes", "Yes", "  "))</f>
        <v xml:space="preserve">  </v>
      </c>
      <c r="G31" s="29">
        <v>0</v>
      </c>
      <c r="H31" s="29">
        <v>153</v>
      </c>
      <c r="I31" s="29">
        <v>0</v>
      </c>
      <c r="J31" s="29">
        <v>0</v>
      </c>
      <c r="K31" s="30">
        <f t="shared" si="4"/>
        <v>153</v>
      </c>
      <c r="L31" s="30">
        <f t="shared" si="5"/>
        <v>1</v>
      </c>
      <c r="M31" s="30">
        <f t="shared" si="6"/>
        <v>153</v>
      </c>
    </row>
    <row r="32" spans="2:13" s="1" customFormat="1" ht="13.95" customHeight="1" x14ac:dyDescent="0.25">
      <c r="B32" s="1" t="str">
        <f>Roster_Selection_Men!AB33&amp;" " &amp; "V "</f>
        <v xml:space="preserve">Cleary University V </v>
      </c>
      <c r="C32" s="1" t="str">
        <f>Roster_Selection_Men!AD33</f>
        <v>11-514921</v>
      </c>
      <c r="D32" s="1" t="str">
        <f>Roster_Selection_Men!AE33</f>
        <v>Zachary Delong</v>
      </c>
      <c r="E32" s="23"/>
      <c r="F32" s="1" t="str">
        <f>IF(ISERROR(Baker_Scores_Men_Var!E32), " ", IF(Baker_Scores_Men_Var!E32 = "Yes", "Yes", "  "))</f>
        <v xml:space="preserve">  </v>
      </c>
      <c r="G32" s="29">
        <v>178</v>
      </c>
      <c r="H32" s="29">
        <v>233</v>
      </c>
      <c r="I32" s="29">
        <v>206</v>
      </c>
      <c r="J32" s="29">
        <v>162</v>
      </c>
      <c r="K32" s="30">
        <f t="shared" si="4"/>
        <v>779</v>
      </c>
      <c r="L32" s="30">
        <f t="shared" si="5"/>
        <v>4</v>
      </c>
      <c r="M32" s="30">
        <f t="shared" si="6"/>
        <v>194.75</v>
      </c>
    </row>
    <row r="33" spans="2:13" s="1" customFormat="1" ht="13.95" customHeight="1" x14ac:dyDescent="0.25">
      <c r="B33" s="1" t="s">
        <v>680</v>
      </c>
      <c r="C33" s="28" t="s">
        <v>243</v>
      </c>
      <c r="D33" s="23" t="s">
        <v>243</v>
      </c>
      <c r="E33" s="23"/>
      <c r="F33" s="23"/>
      <c r="G33" s="29"/>
      <c r="H33" s="29"/>
      <c r="I33" s="29"/>
      <c r="J33" s="29"/>
      <c r="K33" s="30">
        <f t="shared" si="4"/>
        <v>0</v>
      </c>
      <c r="L33" s="30">
        <f t="shared" si="5"/>
        <v>0</v>
      </c>
      <c r="M33" s="30">
        <f t="shared" si="6"/>
        <v>0</v>
      </c>
    </row>
    <row r="34" spans="2:13" s="1" customFormat="1" ht="13.95" customHeight="1" x14ac:dyDescent="0.25">
      <c r="B34" s="1" t="s">
        <v>680</v>
      </c>
      <c r="C34" s="28" t="s">
        <v>243</v>
      </c>
      <c r="D34" s="23" t="s">
        <v>243</v>
      </c>
      <c r="E34" s="23"/>
      <c r="F34" s="23"/>
      <c r="G34" s="29"/>
      <c r="H34" s="29"/>
      <c r="I34" s="29"/>
      <c r="J34" s="29"/>
      <c r="K34" s="30">
        <f t="shared" si="4"/>
        <v>0</v>
      </c>
      <c r="L34" s="30">
        <f t="shared" si="5"/>
        <v>0</v>
      </c>
      <c r="M34" s="30">
        <f t="shared" si="6"/>
        <v>0</v>
      </c>
    </row>
    <row r="35" spans="2:13" s="1" customFormat="1" ht="13.95" customHeight="1" x14ac:dyDescent="0.25">
      <c r="B35" s="1" t="s">
        <v>680</v>
      </c>
      <c r="C35" s="28" t="s">
        <v>243</v>
      </c>
      <c r="D35" s="23" t="s">
        <v>243</v>
      </c>
      <c r="E35" s="23"/>
      <c r="F35" s="23"/>
      <c r="G35" s="31"/>
      <c r="H35" s="31"/>
      <c r="I35" s="31"/>
      <c r="J35" s="31"/>
      <c r="K35" s="32">
        <f t="shared" si="4"/>
        <v>0</v>
      </c>
      <c r="L35" s="32">
        <f t="shared" si="5"/>
        <v>0</v>
      </c>
      <c r="M35" s="30">
        <f t="shared" si="6"/>
        <v>0</v>
      </c>
    </row>
    <row r="36" spans="2:13" s="1" customFormat="1" ht="13.95" customHeight="1" x14ac:dyDescent="0.3">
      <c r="B36" s="33"/>
      <c r="G36" s="30">
        <f t="shared" ref="G36:L36" si="7">SUM(G25:G35)</f>
        <v>984</v>
      </c>
      <c r="H36" s="30">
        <f t="shared" si="7"/>
        <v>960</v>
      </c>
      <c r="I36" s="30">
        <f t="shared" si="7"/>
        <v>975</v>
      </c>
      <c r="J36" s="30">
        <f t="shared" si="7"/>
        <v>969</v>
      </c>
      <c r="K36" s="34">
        <f t="shared" si="7"/>
        <v>3888</v>
      </c>
      <c r="L36" s="34">
        <f t="shared" si="7"/>
        <v>20</v>
      </c>
    </row>
    <row r="37" spans="2:13" s="1" customFormat="1" ht="13.95" customHeight="1" x14ac:dyDescent="0.25"/>
    <row r="38" spans="2:13" s="1" customFormat="1" ht="13.95" customHeight="1" x14ac:dyDescent="0.25">
      <c r="B38" s="1" t="str">
        <f>Roster_Selection_Men!AB40&amp;" " &amp; "V "</f>
        <v xml:space="preserve">Concordia University V </v>
      </c>
      <c r="C38" s="1" t="str">
        <f>Roster_Selection_Men!AD40</f>
        <v>17-59570</v>
      </c>
      <c r="D38" s="1" t="str">
        <f>Roster_Selection_Men!AE40</f>
        <v>Alex Bumpus</v>
      </c>
      <c r="E38" s="23"/>
      <c r="F38" s="1" t="str">
        <f>IF(ISERROR(Baker_Scores_Men_Var!E38), " ", IF(Baker_Scores_Men_Var!E38 = "Yes", "Yes", "  "))</f>
        <v xml:space="preserve">  </v>
      </c>
      <c r="G38" s="29">
        <v>0</v>
      </c>
      <c r="H38" s="29">
        <v>181</v>
      </c>
      <c r="I38" s="29">
        <v>189</v>
      </c>
      <c r="J38" s="29">
        <v>169</v>
      </c>
      <c r="K38" s="30">
        <f t="shared" ref="K38:K48" si="8">SUM(G38:J38)</f>
        <v>539</v>
      </c>
      <c r="L38" s="30">
        <f t="shared" ref="L38:L48" si="9">COUNTIF(G38:J38, "&gt;0" )</f>
        <v>3</v>
      </c>
      <c r="M38" s="30">
        <f t="shared" ref="M38:M48" si="10">IF(L38=0,0,K38/L38)</f>
        <v>179.66666666666666</v>
      </c>
    </row>
    <row r="39" spans="2:13" s="1" customFormat="1" ht="13.95" customHeight="1" x14ac:dyDescent="0.25">
      <c r="B39" s="1" t="str">
        <f>Roster_Selection_Men!AB41&amp;" " &amp; "V "</f>
        <v xml:space="preserve">Concordia University V </v>
      </c>
      <c r="C39" s="1" t="str">
        <f>Roster_Selection_Men!AD41</f>
        <v>7914-20863</v>
      </c>
      <c r="D39" s="1" t="str">
        <f>Roster_Selection_Men!AE41</f>
        <v>Connor Rogus</v>
      </c>
      <c r="E39" s="23"/>
      <c r="F39" s="1" t="str">
        <f>IF(ISERROR(Baker_Scores_Men_Var!E39), " ", IF(Baker_Scores_Men_Var!E39 = "Yes", "Yes", "  "))</f>
        <v xml:space="preserve">  </v>
      </c>
      <c r="G39" s="29">
        <v>235</v>
      </c>
      <c r="H39" s="29">
        <v>223</v>
      </c>
      <c r="I39" s="29">
        <v>186</v>
      </c>
      <c r="J39" s="29">
        <v>230</v>
      </c>
      <c r="K39" s="30">
        <f t="shared" si="8"/>
        <v>874</v>
      </c>
      <c r="L39" s="30">
        <f t="shared" si="9"/>
        <v>4</v>
      </c>
      <c r="M39" s="30">
        <f t="shared" si="10"/>
        <v>218.5</v>
      </c>
    </row>
    <row r="40" spans="2:13" s="1" customFormat="1" ht="13.95" customHeight="1" x14ac:dyDescent="0.25">
      <c r="B40" s="1" t="str">
        <f>Roster_Selection_Men!AB42&amp;" " &amp; "V "</f>
        <v xml:space="preserve">Concordia University V </v>
      </c>
      <c r="C40" s="1" t="str">
        <f>Roster_Selection_Men!AD42</f>
        <v>11-512781</v>
      </c>
      <c r="D40" s="1" t="str">
        <f>Roster_Selection_Men!AE42</f>
        <v>David Schaberg</v>
      </c>
      <c r="E40" s="23"/>
      <c r="F40" s="1" t="str">
        <f>IF(ISERROR(Baker_Scores_Men_Var!E40), " ", IF(Baker_Scores_Men_Var!E40 = "Yes", "Yes", "  "))</f>
        <v xml:space="preserve">  </v>
      </c>
      <c r="G40" s="29">
        <v>237</v>
      </c>
      <c r="H40" s="29">
        <v>181</v>
      </c>
      <c r="I40" s="29">
        <v>190</v>
      </c>
      <c r="J40" s="29">
        <v>278</v>
      </c>
      <c r="K40" s="30">
        <f t="shared" si="8"/>
        <v>886</v>
      </c>
      <c r="L40" s="30">
        <f t="shared" si="9"/>
        <v>4</v>
      </c>
      <c r="M40" s="30">
        <f t="shared" si="10"/>
        <v>221.5</v>
      </c>
    </row>
    <row r="41" spans="2:13" s="1" customFormat="1" ht="13.95" customHeight="1" x14ac:dyDescent="0.25">
      <c r="B41" s="1" t="str">
        <f>Roster_Selection_Men!AB43&amp;" " &amp; "V "</f>
        <v xml:space="preserve">Concordia University V </v>
      </c>
      <c r="C41" s="1" t="str">
        <f>Roster_Selection_Men!AD43</f>
        <v>11-237769</v>
      </c>
      <c r="D41" s="1" t="str">
        <f>Roster_Selection_Men!AE43</f>
        <v>Dylan Jablonski</v>
      </c>
      <c r="E41" s="23"/>
      <c r="F41" s="1" t="str">
        <f>IF(ISERROR(Baker_Scores_Men_Var!E41), " ", IF(Baker_Scores_Men_Var!E41 = "Yes", "Yes", "  "))</f>
        <v xml:space="preserve">  </v>
      </c>
      <c r="G41" s="29">
        <v>0</v>
      </c>
      <c r="H41" s="29">
        <v>187</v>
      </c>
      <c r="I41" s="29">
        <v>230</v>
      </c>
      <c r="J41" s="29">
        <v>213</v>
      </c>
      <c r="K41" s="30">
        <f t="shared" si="8"/>
        <v>630</v>
      </c>
      <c r="L41" s="30">
        <f t="shared" si="9"/>
        <v>3</v>
      </c>
      <c r="M41" s="30">
        <f t="shared" si="10"/>
        <v>210</v>
      </c>
    </row>
    <row r="42" spans="2:13" s="1" customFormat="1" ht="13.95" customHeight="1" x14ac:dyDescent="0.25">
      <c r="B42" s="1" t="str">
        <f>Roster_Selection_Men!AB44&amp;" " &amp; "V "</f>
        <v xml:space="preserve">Concordia University V </v>
      </c>
      <c r="C42" s="1" t="str">
        <f>Roster_Selection_Men!AD44</f>
        <v>5986-57744</v>
      </c>
      <c r="D42" s="1" t="str">
        <f>Roster_Selection_Men!AE44</f>
        <v>Jeffrey Lizewski</v>
      </c>
      <c r="E42" s="23"/>
      <c r="F42" s="1" t="str">
        <f>IF(ISERROR(Baker_Scores_Men_Var!E42), " ", IF(Baker_Scores_Men_Var!E42 = "Yes", "Yes", "  "))</f>
        <v xml:space="preserve">  </v>
      </c>
      <c r="G42" s="29">
        <v>187</v>
      </c>
      <c r="H42" s="29">
        <v>0</v>
      </c>
      <c r="I42" s="29">
        <v>0</v>
      </c>
      <c r="J42" s="29">
        <v>0</v>
      </c>
      <c r="K42" s="30">
        <f t="shared" si="8"/>
        <v>187</v>
      </c>
      <c r="L42" s="30">
        <f t="shared" si="9"/>
        <v>1</v>
      </c>
      <c r="M42" s="30">
        <f t="shared" si="10"/>
        <v>187</v>
      </c>
    </row>
    <row r="43" spans="2:13" s="1" customFormat="1" ht="13.95" customHeight="1" x14ac:dyDescent="0.25">
      <c r="B43" s="1" t="str">
        <f>Roster_Selection_Men!AB45&amp;" " &amp; "V "</f>
        <v xml:space="preserve">Concordia University V </v>
      </c>
      <c r="C43" s="1" t="str">
        <f>Roster_Selection_Men!AD45</f>
        <v>15-50179</v>
      </c>
      <c r="D43" s="1" t="str">
        <f>Roster_Selection_Men!AE45</f>
        <v>Kenji London</v>
      </c>
      <c r="E43" s="23"/>
      <c r="F43" s="1" t="str">
        <f>IF(ISERROR(Baker_Scores_Men_Var!E43), " ", IF(Baker_Scores_Men_Var!E43 = "Yes", "Yes", "  "))</f>
        <v xml:space="preserve">  </v>
      </c>
      <c r="G43" s="29">
        <v>211</v>
      </c>
      <c r="H43" s="29">
        <v>229</v>
      </c>
      <c r="I43" s="29">
        <v>223</v>
      </c>
      <c r="J43" s="29">
        <v>225</v>
      </c>
      <c r="K43" s="30">
        <f t="shared" si="8"/>
        <v>888</v>
      </c>
      <c r="L43" s="30">
        <f t="shared" si="9"/>
        <v>4</v>
      </c>
      <c r="M43" s="30">
        <f t="shared" si="10"/>
        <v>222</v>
      </c>
    </row>
    <row r="44" spans="2:13" s="1" customFormat="1" ht="13.95" customHeight="1" x14ac:dyDescent="0.25">
      <c r="B44" s="1" t="str">
        <f>Roster_Selection_Men!AB46&amp;" " &amp; "V "</f>
        <v xml:space="preserve">Concordia University V </v>
      </c>
      <c r="C44" s="1" t="str">
        <f>Roster_Selection_Men!AD46</f>
        <v>11-740997</v>
      </c>
      <c r="D44" s="1" t="str">
        <f>Roster_Selection_Men!AE46</f>
        <v>Spencer Mosher</v>
      </c>
      <c r="E44" s="23"/>
      <c r="F44" s="1" t="str">
        <f>IF(ISERROR(Baker_Scores_Men_Var!E44), " ", IF(Baker_Scores_Men_Var!E44 = "Yes", "Yes", "  "))</f>
        <v xml:space="preserve">  </v>
      </c>
      <c r="G44" s="29">
        <v>179</v>
      </c>
      <c r="H44" s="29">
        <v>0</v>
      </c>
      <c r="I44" s="29">
        <v>0</v>
      </c>
      <c r="J44" s="29">
        <v>0</v>
      </c>
      <c r="K44" s="30">
        <f t="shared" si="8"/>
        <v>179</v>
      </c>
      <c r="L44" s="30">
        <f t="shared" si="9"/>
        <v>1</v>
      </c>
      <c r="M44" s="30">
        <f t="shared" si="10"/>
        <v>179</v>
      </c>
    </row>
    <row r="45" spans="2:13" s="1" customFormat="1" ht="13.95" customHeight="1" x14ac:dyDescent="0.25">
      <c r="B45" s="1" t="str">
        <f>Roster_Selection_Men!AB47&amp;" " &amp; "V "</f>
        <v xml:space="preserve"> V </v>
      </c>
      <c r="C45" s="1" t="str">
        <f>Roster_Selection_Men!AD47</f>
        <v/>
      </c>
      <c r="D45" s="1" t="str">
        <f>Roster_Selection_Men!AE47</f>
        <v/>
      </c>
      <c r="E45" s="23"/>
      <c r="F45" s="1" t="str">
        <f>IF(ISERROR(Baker_Scores_Men_Var!E45), " ", IF(Baker_Scores_Men_Var!E45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30">
        <f t="shared" si="8"/>
        <v>0</v>
      </c>
      <c r="L45" s="30">
        <f t="shared" si="9"/>
        <v>0</v>
      </c>
      <c r="M45" s="30">
        <f t="shared" si="10"/>
        <v>0</v>
      </c>
    </row>
    <row r="46" spans="2:13" s="1" customFormat="1" ht="13.95" customHeight="1" x14ac:dyDescent="0.25">
      <c r="B46" s="1" t="s">
        <v>681</v>
      </c>
      <c r="C46" s="28" t="s">
        <v>243</v>
      </c>
      <c r="D46" s="23" t="s">
        <v>243</v>
      </c>
      <c r="E46" s="23"/>
      <c r="F46" s="23"/>
      <c r="G46" s="29"/>
      <c r="H46" s="29"/>
      <c r="I46" s="29"/>
      <c r="J46" s="29"/>
      <c r="K46" s="30">
        <f t="shared" si="8"/>
        <v>0</v>
      </c>
      <c r="L46" s="30">
        <f t="shared" si="9"/>
        <v>0</v>
      </c>
      <c r="M46" s="30">
        <f t="shared" si="10"/>
        <v>0</v>
      </c>
    </row>
    <row r="47" spans="2:13" s="1" customFormat="1" ht="13.95" customHeight="1" x14ac:dyDescent="0.25">
      <c r="B47" s="1" t="s">
        <v>681</v>
      </c>
      <c r="C47" s="28" t="s">
        <v>243</v>
      </c>
      <c r="D47" s="23" t="s">
        <v>243</v>
      </c>
      <c r="E47" s="23"/>
      <c r="F47" s="23"/>
      <c r="G47" s="29"/>
      <c r="H47" s="29"/>
      <c r="I47" s="29"/>
      <c r="J47" s="29"/>
      <c r="K47" s="30">
        <f t="shared" si="8"/>
        <v>0</v>
      </c>
      <c r="L47" s="30">
        <f t="shared" si="9"/>
        <v>0</v>
      </c>
      <c r="M47" s="30">
        <f t="shared" si="10"/>
        <v>0</v>
      </c>
    </row>
    <row r="48" spans="2:13" s="1" customFormat="1" ht="13.95" customHeight="1" x14ac:dyDescent="0.25">
      <c r="B48" s="1" t="s">
        <v>681</v>
      </c>
      <c r="C48" s="28" t="s">
        <v>243</v>
      </c>
      <c r="D48" s="23" t="s">
        <v>243</v>
      </c>
      <c r="E48" s="23"/>
      <c r="F48" s="23"/>
      <c r="G48" s="31"/>
      <c r="H48" s="31"/>
      <c r="I48" s="31"/>
      <c r="J48" s="31"/>
      <c r="K48" s="32">
        <f t="shared" si="8"/>
        <v>0</v>
      </c>
      <c r="L48" s="32">
        <f t="shared" si="9"/>
        <v>0</v>
      </c>
      <c r="M48" s="30">
        <f t="shared" si="10"/>
        <v>0</v>
      </c>
    </row>
    <row r="49" spans="2:13" s="1" customFormat="1" ht="13.95" customHeight="1" x14ac:dyDescent="0.3">
      <c r="B49" s="33"/>
      <c r="G49" s="30">
        <f t="shared" ref="G49:L49" si="11">SUM(G38:G48)</f>
        <v>1049</v>
      </c>
      <c r="H49" s="30">
        <f t="shared" si="11"/>
        <v>1001</v>
      </c>
      <c r="I49" s="30">
        <f t="shared" si="11"/>
        <v>1018</v>
      </c>
      <c r="J49" s="30">
        <f t="shared" si="11"/>
        <v>1115</v>
      </c>
      <c r="K49" s="34">
        <f t="shared" si="11"/>
        <v>4183</v>
      </c>
      <c r="L49" s="34">
        <f t="shared" si="11"/>
        <v>20</v>
      </c>
    </row>
    <row r="50" spans="2:13" s="1" customFormat="1" ht="13.95" customHeight="1" x14ac:dyDescent="0.25"/>
    <row r="51" spans="2:13" s="1" customFormat="1" ht="13.95" customHeight="1" x14ac:dyDescent="0.25">
      <c r="B51" s="1" t="str">
        <f>Roster_Selection_Men!AB61&amp;" " &amp; "V "</f>
        <v xml:space="preserve">Cornerstone University V </v>
      </c>
      <c r="C51" s="1" t="str">
        <f>Roster_Selection_Men!AD61</f>
        <v>11-325921</v>
      </c>
      <c r="D51" s="1" t="str">
        <f>Roster_Selection_Men!AE61</f>
        <v>Andrew Iler</v>
      </c>
      <c r="E51" s="23"/>
      <c r="F51" s="1" t="str">
        <f>IF(ISERROR(Baker_Scores_Men_Var!E51), " ", IF(Baker_Scores_Men_Var!E51 = "Yes", "Yes", "  "))</f>
        <v xml:space="preserve">  </v>
      </c>
      <c r="G51" s="29">
        <v>228</v>
      </c>
      <c r="H51" s="29">
        <v>184</v>
      </c>
      <c r="I51" s="29">
        <v>222</v>
      </c>
      <c r="J51" s="29">
        <v>172</v>
      </c>
      <c r="K51" s="30">
        <f t="shared" ref="K51:K61" si="12">SUM(G51:J51)</f>
        <v>806</v>
      </c>
      <c r="L51" s="30">
        <f t="shared" ref="L51:L61" si="13">COUNTIF(G51:J51, "&gt;0" )</f>
        <v>4</v>
      </c>
      <c r="M51" s="30">
        <f t="shared" ref="M51:M61" si="14">IF(L51=0,0,K51/L51)</f>
        <v>201.5</v>
      </c>
    </row>
    <row r="52" spans="2:13" s="1" customFormat="1" ht="13.95" customHeight="1" x14ac:dyDescent="0.25">
      <c r="B52" s="1" t="str">
        <f>Roster_Selection_Men!AB62&amp;" " &amp; "V "</f>
        <v xml:space="preserve">Cornerstone University V </v>
      </c>
      <c r="C52" s="1" t="str">
        <f>Roster_Selection_Men!AD62</f>
        <v>23-1236</v>
      </c>
      <c r="D52" s="1" t="str">
        <f>Roster_Selection_Men!AE62</f>
        <v>Carter Moon</v>
      </c>
      <c r="E52" s="23"/>
      <c r="F52" s="1" t="str">
        <f>IF(ISERROR(Baker_Scores_Men_Var!E52), " ", IF(Baker_Scores_Men_Var!E52 = "Yes", "Yes", "  "))</f>
        <v xml:space="preserve">  </v>
      </c>
      <c r="G52" s="29">
        <v>0</v>
      </c>
      <c r="H52" s="29">
        <v>0</v>
      </c>
      <c r="I52" s="29">
        <v>189</v>
      </c>
      <c r="J52" s="29">
        <v>204</v>
      </c>
      <c r="K52" s="30">
        <f t="shared" si="12"/>
        <v>393</v>
      </c>
      <c r="L52" s="30">
        <f t="shared" si="13"/>
        <v>2</v>
      </c>
      <c r="M52" s="30">
        <f t="shared" si="14"/>
        <v>196.5</v>
      </c>
    </row>
    <row r="53" spans="2:13" s="1" customFormat="1" ht="13.95" customHeight="1" x14ac:dyDescent="0.25">
      <c r="B53" s="1" t="str">
        <f>Roster_Selection_Men!AB63&amp;" " &amp; "V "</f>
        <v xml:space="preserve">Cornerstone University V </v>
      </c>
      <c r="C53" s="1" t="str">
        <f>Roster_Selection_Men!AD63</f>
        <v>11-404211</v>
      </c>
      <c r="D53" s="1" t="str">
        <f>Roster_Selection_Men!AE63</f>
        <v>Cody O'Neil</v>
      </c>
      <c r="E53" s="23"/>
      <c r="F53" s="1" t="str">
        <f>IF(ISERROR(Baker_Scores_Men_Var!E53), " ", IF(Baker_Scores_Men_Var!E53 = "Yes", "Yes", "  "))</f>
        <v xml:space="preserve">  </v>
      </c>
      <c r="G53" s="29">
        <v>176</v>
      </c>
      <c r="H53" s="29">
        <v>185</v>
      </c>
      <c r="I53" s="29">
        <v>151</v>
      </c>
      <c r="J53" s="29">
        <v>234</v>
      </c>
      <c r="K53" s="30">
        <f t="shared" si="12"/>
        <v>746</v>
      </c>
      <c r="L53" s="30">
        <f t="shared" si="13"/>
        <v>4</v>
      </c>
      <c r="M53" s="30">
        <f t="shared" si="14"/>
        <v>186.5</v>
      </c>
    </row>
    <row r="54" spans="2:13" s="1" customFormat="1" ht="13.95" customHeight="1" x14ac:dyDescent="0.25">
      <c r="B54" s="1" t="str">
        <f>Roster_Selection_Men!AB64&amp;" " &amp; "V "</f>
        <v xml:space="preserve">Cornerstone University V </v>
      </c>
      <c r="C54" s="1" t="str">
        <f>Roster_Selection_Men!AD64</f>
        <v>20-13758</v>
      </c>
      <c r="D54" s="1" t="str">
        <f>Roster_Selection_Men!AE64</f>
        <v>Elijah Heerema</v>
      </c>
      <c r="E54" s="23"/>
      <c r="F54" s="1" t="str">
        <f>IF(ISERROR(Baker_Scores_Men_Var!E54), " ", IF(Baker_Scores_Men_Var!E54 = "Yes", "Yes", "  "))</f>
        <v xml:space="preserve">  </v>
      </c>
      <c r="G54" s="29">
        <v>162</v>
      </c>
      <c r="H54" s="29">
        <v>202</v>
      </c>
      <c r="I54" s="29">
        <v>161</v>
      </c>
      <c r="J54" s="29">
        <v>235</v>
      </c>
      <c r="K54" s="30">
        <f t="shared" si="12"/>
        <v>760</v>
      </c>
      <c r="L54" s="30">
        <f t="shared" si="13"/>
        <v>4</v>
      </c>
      <c r="M54" s="30">
        <f t="shared" si="14"/>
        <v>190</v>
      </c>
    </row>
    <row r="55" spans="2:13" s="1" customFormat="1" ht="13.95" customHeight="1" x14ac:dyDescent="0.25">
      <c r="B55" s="1" t="str">
        <f>Roster_Selection_Men!AB65&amp;" " &amp; "V "</f>
        <v xml:space="preserve">Cornerstone University V </v>
      </c>
      <c r="C55" s="1" t="str">
        <f>Roster_Selection_Men!AD65</f>
        <v>7918-197</v>
      </c>
      <c r="D55" s="1" t="str">
        <f>Roster_Selection_Men!AE65</f>
        <v>Hunter Haldaman</v>
      </c>
      <c r="E55" s="23"/>
      <c r="F55" s="1" t="str">
        <f>IF(ISERROR(Baker_Scores_Men_Var!E55), " ", IF(Baker_Scores_Men_Var!E55 = "Yes", "Yes", "  "))</f>
        <v xml:space="preserve">  </v>
      </c>
      <c r="G55" s="29">
        <v>137</v>
      </c>
      <c r="H55" s="29">
        <v>197</v>
      </c>
      <c r="I55" s="29">
        <v>216</v>
      </c>
      <c r="J55" s="29">
        <v>213</v>
      </c>
      <c r="K55" s="30">
        <f t="shared" si="12"/>
        <v>763</v>
      </c>
      <c r="L55" s="30">
        <f t="shared" si="13"/>
        <v>4</v>
      </c>
      <c r="M55" s="30">
        <f t="shared" si="14"/>
        <v>190.75</v>
      </c>
    </row>
    <row r="56" spans="2:13" s="1" customFormat="1" ht="13.95" customHeight="1" x14ac:dyDescent="0.25">
      <c r="B56" s="1" t="str">
        <f>Roster_Selection_Men!AB66&amp;" " &amp; "V "</f>
        <v xml:space="preserve">Cornerstone University V </v>
      </c>
      <c r="C56" s="1" t="str">
        <f>Roster_Selection_Men!AD66</f>
        <v>23-1237</v>
      </c>
      <c r="D56" s="1" t="str">
        <f>Roster_Selection_Men!AE66</f>
        <v>Robert Phillips</v>
      </c>
      <c r="E56" s="23"/>
      <c r="F56" s="1" t="str">
        <f>IF(ISERROR(Baker_Scores_Men_Var!E56), " ", IF(Baker_Scores_Men_Var!E56 = "Yes", "Yes", "  "))</f>
        <v xml:space="preserve">  </v>
      </c>
      <c r="G56" s="29">
        <v>158</v>
      </c>
      <c r="H56" s="29">
        <v>131</v>
      </c>
      <c r="I56" s="29">
        <v>0</v>
      </c>
      <c r="J56" s="29">
        <v>0</v>
      </c>
      <c r="K56" s="30">
        <f t="shared" si="12"/>
        <v>289</v>
      </c>
      <c r="L56" s="30">
        <f t="shared" si="13"/>
        <v>2</v>
      </c>
      <c r="M56" s="30">
        <f t="shared" si="14"/>
        <v>144.5</v>
      </c>
    </row>
    <row r="57" spans="2:13" s="1" customFormat="1" ht="13.95" customHeight="1" x14ac:dyDescent="0.25">
      <c r="B57" s="1" t="str">
        <f>Roster_Selection_Men!AB67&amp;" " &amp; "V "</f>
        <v xml:space="preserve"> V </v>
      </c>
      <c r="C57" s="1" t="str">
        <f>Roster_Selection_Men!AD67</f>
        <v/>
      </c>
      <c r="D57" s="1" t="str">
        <f>Roster_Selection_Men!AE67</f>
        <v/>
      </c>
      <c r="E57" s="23"/>
      <c r="F57" s="1" t="str">
        <f>IF(ISERROR(Baker_Scores_Men_Var!E57), " ", IF(Baker_Scores_Men_Var!E57 = "Yes", "Yes", "  "))</f>
        <v xml:space="preserve">  </v>
      </c>
      <c r="G57" s="29">
        <v>0</v>
      </c>
      <c r="H57" s="29">
        <v>0</v>
      </c>
      <c r="I57" s="29">
        <v>0</v>
      </c>
      <c r="J57" s="29">
        <v>0</v>
      </c>
      <c r="K57" s="30">
        <f t="shared" si="12"/>
        <v>0</v>
      </c>
      <c r="L57" s="30">
        <f t="shared" si="13"/>
        <v>0</v>
      </c>
      <c r="M57" s="30">
        <f t="shared" si="14"/>
        <v>0</v>
      </c>
    </row>
    <row r="58" spans="2:13" s="1" customFormat="1" ht="13.95" customHeight="1" x14ac:dyDescent="0.25">
      <c r="B58" s="1" t="str">
        <f>Roster_Selection_Men!AB68&amp;" " &amp; "V "</f>
        <v xml:space="preserve"> V </v>
      </c>
      <c r="C58" s="1" t="str">
        <f>Roster_Selection_Men!AD68</f>
        <v/>
      </c>
      <c r="D58" s="1" t="str">
        <f>Roster_Selection_Men!AE68</f>
        <v/>
      </c>
      <c r="E58" s="23"/>
      <c r="F58" s="1" t="str">
        <f>IF(ISERROR(Baker_Scores_Men_Var!E58), " ", IF(Baker_Scores_Men_Var!E58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30">
        <f t="shared" si="12"/>
        <v>0</v>
      </c>
      <c r="L58" s="30">
        <f t="shared" si="13"/>
        <v>0</v>
      </c>
      <c r="M58" s="30">
        <f t="shared" si="14"/>
        <v>0</v>
      </c>
    </row>
    <row r="59" spans="2:13" s="1" customFormat="1" ht="13.95" customHeight="1" x14ac:dyDescent="0.25">
      <c r="B59" s="1" t="s">
        <v>682</v>
      </c>
      <c r="C59" s="28" t="s">
        <v>243</v>
      </c>
      <c r="D59" s="23" t="s">
        <v>243</v>
      </c>
      <c r="E59" s="23"/>
      <c r="F59" s="23"/>
      <c r="G59" s="29"/>
      <c r="H59" s="29"/>
      <c r="I59" s="29"/>
      <c r="J59" s="29"/>
      <c r="K59" s="30">
        <f t="shared" si="12"/>
        <v>0</v>
      </c>
      <c r="L59" s="30">
        <f t="shared" si="13"/>
        <v>0</v>
      </c>
      <c r="M59" s="30">
        <f t="shared" si="14"/>
        <v>0</v>
      </c>
    </row>
    <row r="60" spans="2:13" s="1" customFormat="1" ht="13.95" customHeight="1" x14ac:dyDescent="0.25">
      <c r="B60" s="1" t="s">
        <v>682</v>
      </c>
      <c r="C60" s="28" t="s">
        <v>243</v>
      </c>
      <c r="D60" s="23" t="s">
        <v>243</v>
      </c>
      <c r="E60" s="23"/>
      <c r="F60" s="23"/>
      <c r="G60" s="29"/>
      <c r="H60" s="29"/>
      <c r="I60" s="29"/>
      <c r="J60" s="29"/>
      <c r="K60" s="30">
        <f t="shared" si="12"/>
        <v>0</v>
      </c>
      <c r="L60" s="30">
        <f t="shared" si="13"/>
        <v>0</v>
      </c>
      <c r="M60" s="30">
        <f t="shared" si="14"/>
        <v>0</v>
      </c>
    </row>
    <row r="61" spans="2:13" s="1" customFormat="1" ht="13.95" customHeight="1" x14ac:dyDescent="0.25">
      <c r="B61" s="1" t="s">
        <v>682</v>
      </c>
      <c r="C61" s="28" t="s">
        <v>243</v>
      </c>
      <c r="D61" s="23" t="s">
        <v>243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</row>
    <row r="62" spans="2:13" s="1" customFormat="1" ht="13.95" customHeight="1" x14ac:dyDescent="0.3">
      <c r="B62" s="33"/>
      <c r="G62" s="30">
        <f t="shared" ref="G62:L62" si="15">SUM(G51:G61)</f>
        <v>861</v>
      </c>
      <c r="H62" s="30">
        <f t="shared" si="15"/>
        <v>899</v>
      </c>
      <c r="I62" s="30">
        <f t="shared" si="15"/>
        <v>939</v>
      </c>
      <c r="J62" s="30">
        <f t="shared" si="15"/>
        <v>1058</v>
      </c>
      <c r="K62" s="34">
        <f t="shared" si="15"/>
        <v>3757</v>
      </c>
      <c r="L62" s="34">
        <f t="shared" si="15"/>
        <v>20</v>
      </c>
    </row>
    <row r="63" spans="2:13" s="1" customFormat="1" ht="13.95" customHeight="1" x14ac:dyDescent="0.25"/>
    <row r="64" spans="2:13" s="1" customFormat="1" ht="13.95" customHeight="1" x14ac:dyDescent="0.25">
      <c r="B64" s="1" t="str">
        <f>Roster_Selection_Men!AB71&amp;" " &amp; "V "</f>
        <v xml:space="preserve">Indiana Institute Of Technology V </v>
      </c>
      <c r="C64" s="1" t="str">
        <f>Roster_Selection_Men!AD71</f>
        <v>8766-17343</v>
      </c>
      <c r="D64" s="1" t="str">
        <f>Roster_Selection_Men!AE71</f>
        <v>Alexander Horton</v>
      </c>
      <c r="E64" s="23"/>
      <c r="F64" s="1" t="str">
        <f>IF(ISERROR(Baker_Scores_Men_Var!E64), " ", IF(Baker_Scores_Men_Var!E64 = "Yes", "Yes", "  "))</f>
        <v xml:space="preserve">  </v>
      </c>
      <c r="G64" s="29">
        <v>181</v>
      </c>
      <c r="H64" s="29">
        <v>203</v>
      </c>
      <c r="I64" s="29">
        <v>279</v>
      </c>
      <c r="J64" s="29">
        <v>199</v>
      </c>
      <c r="K64" s="30">
        <f t="shared" ref="K64:K74" si="16">SUM(G64:J64)</f>
        <v>862</v>
      </c>
      <c r="L64" s="30">
        <f t="shared" ref="L64:L74" si="17">COUNTIF(G64:J64, "&gt;0" )</f>
        <v>4</v>
      </c>
      <c r="M64" s="30">
        <f t="shared" ref="M64:M74" si="18">IF(L64=0,0,K64/L64)</f>
        <v>215.5</v>
      </c>
    </row>
    <row r="65" spans="2:13" s="1" customFormat="1" ht="13.95" customHeight="1" x14ac:dyDescent="0.25">
      <c r="B65" s="1" t="str">
        <f>Roster_Selection_Men!AB72&amp;" " &amp; "V "</f>
        <v xml:space="preserve">Indiana Institute Of Technology V </v>
      </c>
      <c r="C65" s="1" t="str">
        <f>Roster_Selection_Men!AD72</f>
        <v>11-528368</v>
      </c>
      <c r="D65" s="1" t="str">
        <f>Roster_Selection_Men!AE72</f>
        <v>Brandon Haney</v>
      </c>
      <c r="E65" s="23"/>
      <c r="F65" s="1" t="str">
        <f>IF(ISERROR(Baker_Scores_Men_Var!E65), " ", IF(Baker_Scores_Men_Var!E65 = "Yes", "Yes", "  "))</f>
        <v xml:space="preserve">  </v>
      </c>
      <c r="G65" s="29">
        <v>168</v>
      </c>
      <c r="H65" s="29">
        <v>249</v>
      </c>
      <c r="I65" s="29">
        <v>259</v>
      </c>
      <c r="J65" s="29">
        <v>268</v>
      </c>
      <c r="K65" s="30">
        <f t="shared" si="16"/>
        <v>944</v>
      </c>
      <c r="L65" s="30">
        <f t="shared" si="17"/>
        <v>4</v>
      </c>
      <c r="M65" s="30">
        <f t="shared" si="18"/>
        <v>236</v>
      </c>
    </row>
    <row r="66" spans="2:13" s="1" customFormat="1" ht="13.95" customHeight="1" x14ac:dyDescent="0.25">
      <c r="B66" s="1" t="str">
        <f>Roster_Selection_Men!AB73&amp;" " &amp; "V "</f>
        <v xml:space="preserve">Indiana Institute Of Technology V </v>
      </c>
      <c r="C66" s="1" t="str">
        <f>Roster_Selection_Men!AD73</f>
        <v>11-73178</v>
      </c>
      <c r="D66" s="1" t="str">
        <f>Roster_Selection_Men!AE73</f>
        <v>Brent Shroyer</v>
      </c>
      <c r="E66" s="23"/>
      <c r="F66" s="1" t="str">
        <f>IF(ISERROR(Baker_Scores_Men_Var!E66), " ", IF(Baker_Scores_Men_Var!E66 = "Yes", "Yes", "  "))</f>
        <v xml:space="preserve">  </v>
      </c>
      <c r="G66" s="29">
        <v>162</v>
      </c>
      <c r="H66" s="29">
        <v>189</v>
      </c>
      <c r="I66" s="29">
        <v>0</v>
      </c>
      <c r="J66" s="29">
        <v>0</v>
      </c>
      <c r="K66" s="30">
        <f t="shared" si="16"/>
        <v>351</v>
      </c>
      <c r="L66" s="30">
        <f t="shared" si="17"/>
        <v>2</v>
      </c>
      <c r="M66" s="30">
        <f t="shared" si="18"/>
        <v>175.5</v>
      </c>
    </row>
    <row r="67" spans="2:13" s="1" customFormat="1" ht="13.95" customHeight="1" x14ac:dyDescent="0.25">
      <c r="B67" s="1" t="str">
        <f>Roster_Selection_Men!AB74&amp;" " &amp; "V "</f>
        <v xml:space="preserve">Indiana Institute Of Technology V </v>
      </c>
      <c r="C67" s="1" t="str">
        <f>Roster_Selection_Men!AD74</f>
        <v>7914-34818</v>
      </c>
      <c r="D67" s="1" t="str">
        <f>Roster_Selection_Men!AE74</f>
        <v>Chayton Bass</v>
      </c>
      <c r="E67" s="23"/>
      <c r="F67" s="1" t="str">
        <f>IF(ISERROR(Baker_Scores_Men_Var!E67), " ", IF(Baker_Scores_Men_Var!E67 = "Yes", "Yes", "  "))</f>
        <v xml:space="preserve">  </v>
      </c>
      <c r="G67" s="29">
        <v>193</v>
      </c>
      <c r="H67" s="29">
        <v>223</v>
      </c>
      <c r="I67" s="29">
        <v>194</v>
      </c>
      <c r="J67" s="29">
        <v>200</v>
      </c>
      <c r="K67" s="30">
        <f t="shared" si="16"/>
        <v>810</v>
      </c>
      <c r="L67" s="30">
        <f t="shared" si="17"/>
        <v>4</v>
      </c>
      <c r="M67" s="30">
        <f t="shared" si="18"/>
        <v>202.5</v>
      </c>
    </row>
    <row r="68" spans="2:13" s="1" customFormat="1" ht="13.95" customHeight="1" x14ac:dyDescent="0.25">
      <c r="B68" s="1" t="str">
        <f>Roster_Selection_Men!AB75&amp;" " &amp; "V "</f>
        <v xml:space="preserve">Indiana Institute Of Technology V </v>
      </c>
      <c r="C68" s="1" t="str">
        <f>Roster_Selection_Men!AD75</f>
        <v>7919-191</v>
      </c>
      <c r="D68" s="1" t="str">
        <f>Roster_Selection_Men!AE75</f>
        <v>Jayden Combs</v>
      </c>
      <c r="E68" s="23"/>
      <c r="F68" s="1" t="str">
        <f>IF(ISERROR(Baker_Scores_Men_Var!E68), " ", IF(Baker_Scores_Men_Var!E68 = "Yes", "Yes", "  "))</f>
        <v xml:space="preserve">  </v>
      </c>
      <c r="G68" s="29">
        <v>0</v>
      </c>
      <c r="H68" s="29">
        <v>0</v>
      </c>
      <c r="I68" s="29">
        <v>239</v>
      </c>
      <c r="J68" s="29">
        <v>183</v>
      </c>
      <c r="K68" s="30">
        <f t="shared" si="16"/>
        <v>422</v>
      </c>
      <c r="L68" s="30">
        <f t="shared" si="17"/>
        <v>2</v>
      </c>
      <c r="M68" s="30">
        <f t="shared" si="18"/>
        <v>211</v>
      </c>
    </row>
    <row r="69" spans="2:13" s="1" customFormat="1" ht="13.95" customHeight="1" x14ac:dyDescent="0.25">
      <c r="B69" s="1" t="str">
        <f>Roster_Selection_Men!AB76&amp;" " &amp; "V "</f>
        <v xml:space="preserve">Indiana Institute Of Technology V </v>
      </c>
      <c r="C69" s="1" t="str">
        <f>Roster_Selection_Men!AD76</f>
        <v>11-456297</v>
      </c>
      <c r="D69" s="1" t="str">
        <f>Roster_Selection_Men!AE76</f>
        <v>Parker Laubach</v>
      </c>
      <c r="E69" s="23"/>
      <c r="F69" s="1" t="str">
        <f>IF(ISERROR(Baker_Scores_Men_Var!E69), " ", IF(Baker_Scores_Men_Var!E69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30">
        <f t="shared" si="16"/>
        <v>0</v>
      </c>
      <c r="L69" s="30">
        <f t="shared" si="17"/>
        <v>0</v>
      </c>
      <c r="M69" s="30">
        <f t="shared" si="18"/>
        <v>0</v>
      </c>
    </row>
    <row r="70" spans="2:13" s="1" customFormat="1" ht="13.95" customHeight="1" x14ac:dyDescent="0.25">
      <c r="B70" s="1" t="str">
        <f>Roster_Selection_Men!AB77&amp;" " &amp; "V "</f>
        <v xml:space="preserve">Indiana Institute Of Technology V </v>
      </c>
      <c r="C70" s="1" t="str">
        <f>Roster_Selection_Men!AD77</f>
        <v>11-136310</v>
      </c>
      <c r="D70" s="1" t="str">
        <f>Roster_Selection_Men!AE77</f>
        <v>Race Lowder</v>
      </c>
      <c r="E70" s="23"/>
      <c r="F70" s="1" t="str">
        <f>IF(ISERROR(Baker_Scores_Men_Var!E70), " ", IF(Baker_Scores_Men_Var!E70 = "Yes", "Yes", "  "))</f>
        <v xml:space="preserve">  </v>
      </c>
      <c r="G70" s="29">
        <v>204</v>
      </c>
      <c r="H70" s="29">
        <v>208</v>
      </c>
      <c r="I70" s="29">
        <v>181</v>
      </c>
      <c r="J70" s="29">
        <v>178</v>
      </c>
      <c r="K70" s="30">
        <f t="shared" si="16"/>
        <v>771</v>
      </c>
      <c r="L70" s="30">
        <f t="shared" si="17"/>
        <v>4</v>
      </c>
      <c r="M70" s="30">
        <f t="shared" si="18"/>
        <v>192.75</v>
      </c>
    </row>
    <row r="71" spans="2:13" s="1" customFormat="1" ht="13.95" customHeight="1" x14ac:dyDescent="0.25">
      <c r="B71" s="1" t="str">
        <f>Roster_Selection_Men!AB78&amp;" " &amp; "V "</f>
        <v xml:space="preserve"> V </v>
      </c>
      <c r="C71" s="1" t="str">
        <f>Roster_Selection_Men!AD78</f>
        <v/>
      </c>
      <c r="D71" s="1" t="str">
        <f>Roster_Selection_Men!AE78</f>
        <v/>
      </c>
      <c r="E71" s="23"/>
      <c r="F71" s="1" t="str">
        <f>IF(ISERROR(Baker_Scores_Men_Var!E71), " ", IF(Baker_Scores_Men_Var!E71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</row>
    <row r="72" spans="2:13" s="1" customFormat="1" ht="13.95" customHeight="1" x14ac:dyDescent="0.25">
      <c r="B72" s="1" t="s">
        <v>683</v>
      </c>
      <c r="C72" s="28" t="s">
        <v>243</v>
      </c>
      <c r="D72" s="23" t="s">
        <v>243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</row>
    <row r="73" spans="2:13" s="1" customFormat="1" ht="13.95" customHeight="1" x14ac:dyDescent="0.25">
      <c r="B73" s="1" t="s">
        <v>683</v>
      </c>
      <c r="C73" s="28" t="s">
        <v>243</v>
      </c>
      <c r="D73" s="23" t="s">
        <v>243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</row>
    <row r="74" spans="2:13" s="1" customFormat="1" ht="13.95" customHeight="1" x14ac:dyDescent="0.25">
      <c r="B74" s="1" t="s">
        <v>683</v>
      </c>
      <c r="C74" s="28" t="s">
        <v>243</v>
      </c>
      <c r="D74" s="23" t="s">
        <v>243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</row>
    <row r="75" spans="2:13" s="1" customFormat="1" ht="13.95" customHeight="1" x14ac:dyDescent="0.3">
      <c r="B75" s="33"/>
      <c r="G75" s="30">
        <f t="shared" ref="G75:L75" si="19">SUM(G64:G74)</f>
        <v>908</v>
      </c>
      <c r="H75" s="30">
        <f t="shared" si="19"/>
        <v>1072</v>
      </c>
      <c r="I75" s="30">
        <f t="shared" si="19"/>
        <v>1152</v>
      </c>
      <c r="J75" s="30">
        <f t="shared" si="19"/>
        <v>1028</v>
      </c>
      <c r="K75" s="34">
        <f t="shared" si="19"/>
        <v>4160</v>
      </c>
      <c r="L75" s="34">
        <f t="shared" si="19"/>
        <v>20</v>
      </c>
    </row>
    <row r="76" spans="2:13" s="1" customFormat="1" ht="13.95" customHeight="1" x14ac:dyDescent="0.25"/>
    <row r="77" spans="2:13" s="1" customFormat="1" ht="13.95" customHeight="1" x14ac:dyDescent="0.25">
      <c r="B77" s="1" t="str">
        <f>Roster_Selection_Men!AB95&amp;" " &amp; "V "</f>
        <v xml:space="preserve">Lawrence Technological University V </v>
      </c>
      <c r="C77" s="1" t="str">
        <f>Roster_Selection_Men!AD95</f>
        <v>8766-19598</v>
      </c>
      <c r="D77" s="1" t="str">
        <f>Roster_Selection_Men!AE95</f>
        <v>Ayden Davis</v>
      </c>
      <c r="E77" s="23"/>
      <c r="F77" s="1" t="str">
        <f>IF(ISERROR(Baker_Scores_Men_Var!E77), " ", IF(Baker_Scores_Men_Var!E77 = "Yes", "Yes", "  "))</f>
        <v xml:space="preserve">  </v>
      </c>
      <c r="G77" s="29">
        <v>0</v>
      </c>
      <c r="H77" s="29">
        <v>0</v>
      </c>
      <c r="I77" s="29">
        <v>0</v>
      </c>
      <c r="J77" s="29">
        <v>0</v>
      </c>
      <c r="K77" s="30">
        <f t="shared" ref="K77:K87" si="20">SUM(G77:J77)</f>
        <v>0</v>
      </c>
      <c r="L77" s="30">
        <f t="shared" ref="L77:L87" si="21">COUNTIF(G77:J77, "&gt;0" )</f>
        <v>0</v>
      </c>
      <c r="M77" s="30">
        <f t="shared" ref="M77:M87" si="22">IF(L77=0,0,K77/L77)</f>
        <v>0</v>
      </c>
    </row>
    <row r="78" spans="2:13" s="1" customFormat="1" ht="13.95" customHeight="1" x14ac:dyDescent="0.25">
      <c r="B78" s="1" t="str">
        <f>Roster_Selection_Men!AB96&amp;" " &amp; "V "</f>
        <v xml:space="preserve">Lawrence Technological University V </v>
      </c>
      <c r="C78" s="1" t="str">
        <f>Roster_Selection_Men!AD96</f>
        <v>11-386200</v>
      </c>
      <c r="D78" s="1" t="str">
        <f>Roster_Selection_Men!AE96</f>
        <v>Cayleb Carey</v>
      </c>
      <c r="E78" s="23"/>
      <c r="F78" s="1" t="str">
        <f>IF(ISERROR(Baker_Scores_Men_Var!E78), " ", IF(Baker_Scores_Men_Var!E78 = "Yes", "Yes", "  "))</f>
        <v xml:space="preserve">  </v>
      </c>
      <c r="G78" s="29">
        <v>290</v>
      </c>
      <c r="H78" s="29">
        <v>224</v>
      </c>
      <c r="I78" s="29">
        <v>227</v>
      </c>
      <c r="J78" s="29">
        <v>204</v>
      </c>
      <c r="K78" s="30">
        <f t="shared" si="20"/>
        <v>945</v>
      </c>
      <c r="L78" s="30">
        <f t="shared" si="21"/>
        <v>4</v>
      </c>
      <c r="M78" s="30">
        <f t="shared" si="22"/>
        <v>236.25</v>
      </c>
    </row>
    <row r="79" spans="2:13" s="1" customFormat="1" ht="13.95" customHeight="1" x14ac:dyDescent="0.25">
      <c r="B79" s="1" t="str">
        <f>Roster_Selection_Men!AB97&amp;" " &amp; "V "</f>
        <v xml:space="preserve">Lawrence Technological University V </v>
      </c>
      <c r="C79" s="1" t="str">
        <f>Roster_Selection_Men!AD97</f>
        <v>11-528575</v>
      </c>
      <c r="D79" s="1" t="str">
        <f>Roster_Selection_Men!AE97</f>
        <v>Connor Nowak</v>
      </c>
      <c r="E79" s="23"/>
      <c r="F79" s="1" t="str">
        <f>IF(ISERROR(Baker_Scores_Men_Var!E79), " ", IF(Baker_Scores_Men_Var!E79 = "Yes", "Yes", "  "))</f>
        <v xml:space="preserve">  </v>
      </c>
      <c r="G79" s="29">
        <v>0</v>
      </c>
      <c r="H79" s="29">
        <v>0</v>
      </c>
      <c r="I79" s="29">
        <v>0</v>
      </c>
      <c r="J79" s="29">
        <v>0</v>
      </c>
      <c r="K79" s="30">
        <f t="shared" si="20"/>
        <v>0</v>
      </c>
      <c r="L79" s="30">
        <f t="shared" si="21"/>
        <v>0</v>
      </c>
      <c r="M79" s="30">
        <f t="shared" si="22"/>
        <v>0</v>
      </c>
    </row>
    <row r="80" spans="2:13" s="1" customFormat="1" ht="13.95" customHeight="1" x14ac:dyDescent="0.25">
      <c r="B80" s="1" t="str">
        <f>Roster_Selection_Men!AB98&amp;" " &amp; "V "</f>
        <v xml:space="preserve">Lawrence Technological University V </v>
      </c>
      <c r="C80" s="1" t="str">
        <f>Roster_Selection_Men!AD98</f>
        <v>11-540891</v>
      </c>
      <c r="D80" s="1" t="str">
        <f>Roster_Selection_Men!AE98</f>
        <v>Costa Gastouniotis</v>
      </c>
      <c r="E80" s="23"/>
      <c r="F80" s="1" t="str">
        <f>IF(ISERROR(Baker_Scores_Men_Var!E80), " ", IF(Baker_Scores_Men_Var!E80 = "Yes", "Yes", "  "))</f>
        <v xml:space="preserve">  </v>
      </c>
      <c r="G80" s="29">
        <v>204</v>
      </c>
      <c r="H80" s="29">
        <v>193</v>
      </c>
      <c r="I80" s="29">
        <v>201</v>
      </c>
      <c r="J80" s="29">
        <v>200</v>
      </c>
      <c r="K80" s="30">
        <f t="shared" si="20"/>
        <v>798</v>
      </c>
      <c r="L80" s="30">
        <f t="shared" si="21"/>
        <v>4</v>
      </c>
      <c r="M80" s="30">
        <f t="shared" si="22"/>
        <v>199.5</v>
      </c>
    </row>
    <row r="81" spans="2:13" s="1" customFormat="1" ht="13.95" customHeight="1" x14ac:dyDescent="0.25">
      <c r="B81" s="1" t="str">
        <f>Roster_Selection_Men!AB99&amp;" " &amp; "V "</f>
        <v xml:space="preserve">Lawrence Technological University V </v>
      </c>
      <c r="C81" s="1" t="str">
        <f>Roster_Selection_Men!AD99</f>
        <v>5617-4041</v>
      </c>
      <c r="D81" s="1" t="str">
        <f>Roster_Selection_Men!AE99</f>
        <v>Jarin Kurashige</v>
      </c>
      <c r="E81" s="23"/>
      <c r="F81" s="1" t="str">
        <f>IF(ISERROR(Baker_Scores_Men_Var!E81), " ", IF(Baker_Scores_Men_Var!E81 = "Yes", "Yes", "  "))</f>
        <v xml:space="preserve">  </v>
      </c>
      <c r="G81" s="29">
        <v>223</v>
      </c>
      <c r="H81" s="29">
        <v>180</v>
      </c>
      <c r="I81" s="29">
        <v>193</v>
      </c>
      <c r="J81" s="29">
        <v>213</v>
      </c>
      <c r="K81" s="30">
        <f t="shared" si="20"/>
        <v>809</v>
      </c>
      <c r="L81" s="30">
        <f t="shared" si="21"/>
        <v>4</v>
      </c>
      <c r="M81" s="30">
        <f t="shared" si="22"/>
        <v>202.25</v>
      </c>
    </row>
    <row r="82" spans="2:13" s="1" customFormat="1" ht="13.95" customHeight="1" x14ac:dyDescent="0.25">
      <c r="B82" s="1" t="str">
        <f>Roster_Selection_Men!AB100&amp;" " &amp; "V "</f>
        <v xml:space="preserve">Lawrence Technological University V </v>
      </c>
      <c r="C82" s="1" t="str">
        <f>Roster_Selection_Men!AD100</f>
        <v>11-377079</v>
      </c>
      <c r="D82" s="1" t="str">
        <f>Roster_Selection_Men!AE100</f>
        <v>Jervon Webster</v>
      </c>
      <c r="E82" s="23"/>
      <c r="F82" s="1" t="str">
        <f>IF(ISERROR(Baker_Scores_Men_Var!E82), " ", IF(Baker_Scores_Men_Var!E82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30">
        <f t="shared" si="20"/>
        <v>0</v>
      </c>
      <c r="L82" s="30">
        <f t="shared" si="21"/>
        <v>0</v>
      </c>
      <c r="M82" s="30">
        <f t="shared" si="22"/>
        <v>0</v>
      </c>
    </row>
    <row r="83" spans="2:13" s="1" customFormat="1" ht="13.95" customHeight="1" x14ac:dyDescent="0.25">
      <c r="B83" s="1" t="str">
        <f>Roster_Selection_Men!AB101&amp;" " &amp; "V "</f>
        <v xml:space="preserve">Lawrence Technological University V </v>
      </c>
      <c r="C83" s="1" t="str">
        <f>Roster_Selection_Men!AD101</f>
        <v>8431-14652</v>
      </c>
      <c r="D83" s="1" t="str">
        <f>Roster_Selection_Men!AE101</f>
        <v>Michael Weber</v>
      </c>
      <c r="E83" s="23"/>
      <c r="F83" s="1" t="str">
        <f>IF(ISERROR(Baker_Scores_Men_Var!E83), " ", IF(Baker_Scores_Men_Var!E83 = "Yes", "Yes", "  "))</f>
        <v xml:space="preserve">  </v>
      </c>
      <c r="G83" s="29">
        <v>269</v>
      </c>
      <c r="H83" s="29">
        <v>234</v>
      </c>
      <c r="I83" s="29">
        <v>248</v>
      </c>
      <c r="J83" s="29">
        <v>223</v>
      </c>
      <c r="K83" s="30">
        <f t="shared" si="20"/>
        <v>974</v>
      </c>
      <c r="L83" s="30">
        <f t="shared" si="21"/>
        <v>4</v>
      </c>
      <c r="M83" s="30">
        <f t="shared" si="22"/>
        <v>243.5</v>
      </c>
    </row>
    <row r="84" spans="2:13" s="1" customFormat="1" ht="13.95" customHeight="1" x14ac:dyDescent="0.25">
      <c r="B84" s="1" t="str">
        <f>Roster_Selection_Men!AB102&amp;" " &amp; "V "</f>
        <v xml:space="preserve">Lawrence Technological University V </v>
      </c>
      <c r="C84" s="1" t="str">
        <f>Roster_Selection_Men!AD102</f>
        <v>11-392577</v>
      </c>
      <c r="D84" s="1" t="str">
        <f>Roster_Selection_Men!AE102</f>
        <v>Noah Samuels</v>
      </c>
      <c r="E84" s="23"/>
      <c r="F84" s="1" t="str">
        <f>IF(ISERROR(Baker_Scores_Men_Var!E84), " ", IF(Baker_Scores_Men_Var!E84 = "Yes", "Yes", "  "))</f>
        <v xml:space="preserve">  </v>
      </c>
      <c r="G84" s="29">
        <v>248</v>
      </c>
      <c r="H84" s="29">
        <v>227</v>
      </c>
      <c r="I84" s="29">
        <v>244</v>
      </c>
      <c r="J84" s="29">
        <v>224</v>
      </c>
      <c r="K84" s="30">
        <f t="shared" si="20"/>
        <v>943</v>
      </c>
      <c r="L84" s="30">
        <f t="shared" si="21"/>
        <v>4</v>
      </c>
      <c r="M84" s="30">
        <f t="shared" si="22"/>
        <v>235.75</v>
      </c>
    </row>
    <row r="85" spans="2:13" s="1" customFormat="1" ht="13.95" customHeight="1" x14ac:dyDescent="0.25">
      <c r="B85" s="1" t="s">
        <v>684</v>
      </c>
      <c r="C85" s="28" t="s">
        <v>243</v>
      </c>
      <c r="D85" s="23" t="s">
        <v>243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</row>
    <row r="86" spans="2:13" s="1" customFormat="1" ht="13.95" customHeight="1" x14ac:dyDescent="0.25">
      <c r="B86" s="1" t="s">
        <v>684</v>
      </c>
      <c r="C86" s="28" t="s">
        <v>243</v>
      </c>
      <c r="D86" s="23" t="s">
        <v>243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</row>
    <row r="87" spans="2:13" s="1" customFormat="1" ht="13.95" customHeight="1" x14ac:dyDescent="0.25">
      <c r="B87" s="1" t="s">
        <v>684</v>
      </c>
      <c r="C87" s="28" t="s">
        <v>243</v>
      </c>
      <c r="D87" s="23" t="s">
        <v>243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</row>
    <row r="88" spans="2:13" s="1" customFormat="1" ht="13.95" customHeight="1" x14ac:dyDescent="0.3">
      <c r="B88" s="33"/>
      <c r="G88" s="30">
        <f t="shared" ref="G88:L88" si="23">SUM(G77:G87)</f>
        <v>1234</v>
      </c>
      <c r="H88" s="30">
        <f t="shared" si="23"/>
        <v>1058</v>
      </c>
      <c r="I88" s="30">
        <f t="shared" si="23"/>
        <v>1113</v>
      </c>
      <c r="J88" s="30">
        <f t="shared" si="23"/>
        <v>1064</v>
      </c>
      <c r="K88" s="34">
        <f t="shared" si="23"/>
        <v>4469</v>
      </c>
      <c r="L88" s="34">
        <f t="shared" si="23"/>
        <v>20</v>
      </c>
    </row>
    <row r="89" spans="2:13" s="1" customFormat="1" ht="13.95" customHeight="1" x14ac:dyDescent="0.25"/>
    <row r="90" spans="2:13" s="1" customFormat="1" ht="13.95" customHeight="1" x14ac:dyDescent="0.25">
      <c r="B90" s="1" t="str">
        <f>Roster_Selection_Men!AB115&amp;" " &amp; "V "</f>
        <v xml:space="preserve">Lourdes University V </v>
      </c>
      <c r="C90" s="1" t="str">
        <f>Roster_Selection_Men!AD115</f>
        <v>11-530264</v>
      </c>
      <c r="D90" s="1" t="str">
        <f>Roster_Selection_Men!AE115</f>
        <v>Aaron Lenz</v>
      </c>
      <c r="E90" s="23"/>
      <c r="F90" s="1" t="str">
        <f>IF(ISERROR(Baker_Scores_Men_Var!E90), " ", IF(Baker_Scores_Men_Var!E90 = "Yes", "Yes", "  "))</f>
        <v xml:space="preserve">  </v>
      </c>
      <c r="G90" s="29">
        <v>171</v>
      </c>
      <c r="H90" s="29">
        <v>167</v>
      </c>
      <c r="I90" s="29">
        <v>191</v>
      </c>
      <c r="J90" s="29">
        <v>192</v>
      </c>
      <c r="K90" s="30">
        <f t="shared" ref="K90:K100" si="24">SUM(G90:J90)</f>
        <v>721</v>
      </c>
      <c r="L90" s="30">
        <f t="shared" ref="L90:L100" si="25">COUNTIF(G90:J90, "&gt;0" )</f>
        <v>4</v>
      </c>
      <c r="M90" s="30">
        <f t="shared" ref="M90:M100" si="26">IF(L90=0,0,K90/L90)</f>
        <v>180.25</v>
      </c>
    </row>
    <row r="91" spans="2:13" s="1" customFormat="1" ht="13.95" customHeight="1" x14ac:dyDescent="0.25">
      <c r="B91" s="1" t="str">
        <f>Roster_Selection_Men!AB116&amp;" " &amp; "V "</f>
        <v xml:space="preserve">Lourdes University V </v>
      </c>
      <c r="C91" s="1" t="str">
        <f>Roster_Selection_Men!AD116</f>
        <v>11-428934</v>
      </c>
      <c r="D91" s="1" t="str">
        <f>Roster_Selection_Men!AE116</f>
        <v>DJ Barton</v>
      </c>
      <c r="E91" s="23"/>
      <c r="F91" s="1" t="str">
        <f>IF(ISERROR(Baker_Scores_Men_Var!E91), " ", IF(Baker_Scores_Men_Var!E91 = "Yes", "Yes", "  "))</f>
        <v xml:space="preserve">  </v>
      </c>
      <c r="G91" s="29">
        <v>135</v>
      </c>
      <c r="H91" s="29">
        <v>195</v>
      </c>
      <c r="I91" s="29">
        <v>157</v>
      </c>
      <c r="J91" s="29">
        <v>257</v>
      </c>
      <c r="K91" s="30">
        <f t="shared" si="24"/>
        <v>744</v>
      </c>
      <c r="L91" s="30">
        <f t="shared" si="25"/>
        <v>4</v>
      </c>
      <c r="M91" s="30">
        <f t="shared" si="26"/>
        <v>186</v>
      </c>
    </row>
    <row r="92" spans="2:13" s="1" customFormat="1" ht="13.95" customHeight="1" x14ac:dyDescent="0.25">
      <c r="B92" s="1" t="str">
        <f>Roster_Selection_Men!AB117&amp;" " &amp; "V "</f>
        <v xml:space="preserve">Lourdes University V </v>
      </c>
      <c r="C92" s="1" t="str">
        <f>Roster_Selection_Men!AD117</f>
        <v>23-13645</v>
      </c>
      <c r="D92" s="1" t="str">
        <f>Roster_Selection_Men!AE117</f>
        <v>Dylan Erway</v>
      </c>
      <c r="E92" s="23"/>
      <c r="F92" s="1" t="str">
        <f>IF(ISERROR(Baker_Scores_Men_Var!E92), " ", IF(Baker_Scores_Men_Var!E92 = "Yes", "Yes", "  "))</f>
        <v xml:space="preserve">  </v>
      </c>
      <c r="G92" s="29">
        <v>158</v>
      </c>
      <c r="H92" s="29">
        <v>104</v>
      </c>
      <c r="I92" s="29">
        <v>143</v>
      </c>
      <c r="J92" s="29">
        <v>139</v>
      </c>
      <c r="K92" s="30">
        <f t="shared" si="24"/>
        <v>544</v>
      </c>
      <c r="L92" s="30">
        <f t="shared" si="25"/>
        <v>4</v>
      </c>
      <c r="M92" s="30">
        <f t="shared" si="26"/>
        <v>136</v>
      </c>
    </row>
    <row r="93" spans="2:13" s="1" customFormat="1" ht="13.95" customHeight="1" x14ac:dyDescent="0.25">
      <c r="B93" s="1" t="str">
        <f>Roster_Selection_Men!AB118&amp;" " &amp; "V "</f>
        <v xml:space="preserve">Lourdes University V </v>
      </c>
      <c r="C93" s="1" t="str">
        <f>Roster_Selection_Men!AD118</f>
        <v>5777-2939</v>
      </c>
      <c r="D93" s="1" t="str">
        <f>Roster_Selection_Men!AE118</f>
        <v>Ethan Achten</v>
      </c>
      <c r="E93" s="23"/>
      <c r="F93" s="1" t="str">
        <f>IF(ISERROR(Baker_Scores_Men_Var!E93), " ", IF(Baker_Scores_Men_Var!E93 = "Yes", "Yes", "  "))</f>
        <v xml:space="preserve">  </v>
      </c>
      <c r="G93" s="29">
        <v>168</v>
      </c>
      <c r="H93" s="29">
        <v>177</v>
      </c>
      <c r="I93" s="29">
        <v>147</v>
      </c>
      <c r="J93" s="29">
        <v>155</v>
      </c>
      <c r="K93" s="30">
        <f t="shared" si="24"/>
        <v>647</v>
      </c>
      <c r="L93" s="30">
        <f t="shared" si="25"/>
        <v>4</v>
      </c>
      <c r="M93" s="30">
        <f t="shared" si="26"/>
        <v>161.75</v>
      </c>
    </row>
    <row r="94" spans="2:13" s="1" customFormat="1" ht="13.95" customHeight="1" x14ac:dyDescent="0.25">
      <c r="B94" s="1" t="str">
        <f>Roster_Selection_Men!AB119&amp;" " &amp; "V "</f>
        <v xml:space="preserve">Lourdes University V </v>
      </c>
      <c r="C94" s="1" t="str">
        <f>Roster_Selection_Men!AD119</f>
        <v>11-83799</v>
      </c>
      <c r="D94" s="1" t="str">
        <f>Roster_Selection_Men!AE119</f>
        <v>Tyler Rose</v>
      </c>
      <c r="E94" s="23"/>
      <c r="F94" s="1" t="str">
        <f>IF(ISERROR(Baker_Scores_Men_Var!E94), " ", IF(Baker_Scores_Men_Var!E94 = "Yes", "Yes", "  "))</f>
        <v xml:space="preserve">  </v>
      </c>
      <c r="G94" s="29">
        <v>124</v>
      </c>
      <c r="H94" s="29">
        <v>89</v>
      </c>
      <c r="I94" s="29">
        <v>0</v>
      </c>
      <c r="J94" s="29">
        <v>128</v>
      </c>
      <c r="K94" s="30">
        <f t="shared" si="24"/>
        <v>341</v>
      </c>
      <c r="L94" s="30">
        <f t="shared" si="25"/>
        <v>3</v>
      </c>
      <c r="M94" s="30">
        <f t="shared" si="26"/>
        <v>113.66666666666667</v>
      </c>
    </row>
    <row r="95" spans="2:13" s="1" customFormat="1" ht="13.95" customHeight="1" x14ac:dyDescent="0.25">
      <c r="B95" s="1" t="str">
        <f>Roster_Selection_Men!AB120&amp;" " &amp; "V "</f>
        <v xml:space="preserve">Lourdes University V </v>
      </c>
      <c r="C95" s="1" t="str">
        <f>Roster_Selection_Men!AD120</f>
        <v>23-34736</v>
      </c>
      <c r="D95" s="1" t="str">
        <f>Roster_Selection_Men!AE120</f>
        <v>Zachary Gibson</v>
      </c>
      <c r="E95" s="23"/>
      <c r="F95" s="1" t="str">
        <f>IF(ISERROR(Baker_Scores_Men_Var!E95), " ", IF(Baker_Scores_Men_Var!E95 = "Yes", "Yes", "  "))</f>
        <v xml:space="preserve">  </v>
      </c>
      <c r="G95" s="29">
        <v>0</v>
      </c>
      <c r="H95" s="29">
        <v>0</v>
      </c>
      <c r="I95" s="29">
        <v>94</v>
      </c>
      <c r="J95" s="29">
        <v>0</v>
      </c>
      <c r="K95" s="30">
        <f t="shared" si="24"/>
        <v>94</v>
      </c>
      <c r="L95" s="30">
        <f t="shared" si="25"/>
        <v>1</v>
      </c>
      <c r="M95" s="30">
        <f t="shared" si="26"/>
        <v>94</v>
      </c>
    </row>
    <row r="96" spans="2:13" s="1" customFormat="1" ht="13.95" customHeight="1" x14ac:dyDescent="0.25">
      <c r="B96" s="1" t="str">
        <f>Roster_Selection_Men!AB121&amp;" " &amp; "V "</f>
        <v xml:space="preserve"> V </v>
      </c>
      <c r="C96" s="1" t="str">
        <f>Roster_Selection_Men!AD121</f>
        <v/>
      </c>
      <c r="D96" s="1" t="str">
        <f>Roster_Selection_Men!AE121</f>
        <v/>
      </c>
      <c r="E96" s="23"/>
      <c r="F96" s="1" t="str">
        <f>IF(ISERROR(Baker_Scores_Men_Var!E96), " ", IF(Baker_Scores_Men_Var!E96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30">
        <f t="shared" si="24"/>
        <v>0</v>
      </c>
      <c r="L96" s="30">
        <f t="shared" si="25"/>
        <v>0</v>
      </c>
      <c r="M96" s="30">
        <f t="shared" si="26"/>
        <v>0</v>
      </c>
    </row>
    <row r="97" spans="2:13" s="1" customFormat="1" ht="13.95" customHeight="1" x14ac:dyDescent="0.25">
      <c r="B97" s="1" t="str">
        <f>Roster_Selection_Men!AB122&amp;" " &amp; "V "</f>
        <v xml:space="preserve"> V </v>
      </c>
      <c r="C97" s="1" t="str">
        <f>Roster_Selection_Men!AD122</f>
        <v/>
      </c>
      <c r="D97" s="1" t="str">
        <f>Roster_Selection_Men!AE122</f>
        <v/>
      </c>
      <c r="E97" s="23"/>
      <c r="F97" s="1" t="str">
        <f>IF(ISERROR(Baker_Scores_Men_Var!E97), " ", IF(Baker_Scores_Men_Var!E97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30">
        <f t="shared" si="24"/>
        <v>0</v>
      </c>
      <c r="L97" s="30">
        <f t="shared" si="25"/>
        <v>0</v>
      </c>
      <c r="M97" s="30">
        <f t="shared" si="26"/>
        <v>0</v>
      </c>
    </row>
    <row r="98" spans="2:13" s="1" customFormat="1" ht="13.95" customHeight="1" x14ac:dyDescent="0.25">
      <c r="B98" s="1" t="s">
        <v>685</v>
      </c>
      <c r="C98" s="28" t="s">
        <v>243</v>
      </c>
      <c r="D98" s="23" t="s">
        <v>243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</row>
    <row r="99" spans="2:13" s="1" customFormat="1" ht="13.95" customHeight="1" x14ac:dyDescent="0.25">
      <c r="B99" s="1" t="s">
        <v>685</v>
      </c>
      <c r="C99" s="28" t="s">
        <v>243</v>
      </c>
      <c r="D99" s="23" t="s">
        <v>243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</row>
    <row r="100" spans="2:13" s="1" customFormat="1" ht="13.95" customHeight="1" x14ac:dyDescent="0.25">
      <c r="B100" s="1" t="s">
        <v>685</v>
      </c>
      <c r="C100" s="28" t="s">
        <v>243</v>
      </c>
      <c r="D100" s="23" t="s">
        <v>243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</row>
    <row r="101" spans="2:13" s="1" customFormat="1" ht="13.95" customHeight="1" x14ac:dyDescent="0.3">
      <c r="B101" s="33"/>
      <c r="G101" s="30">
        <f t="shared" ref="G101:L101" si="27">SUM(G90:G100)</f>
        <v>756</v>
      </c>
      <c r="H101" s="30">
        <f t="shared" si="27"/>
        <v>732</v>
      </c>
      <c r="I101" s="30">
        <f t="shared" si="27"/>
        <v>732</v>
      </c>
      <c r="J101" s="30">
        <f t="shared" si="27"/>
        <v>871</v>
      </c>
      <c r="K101" s="34">
        <f t="shared" si="27"/>
        <v>3091</v>
      </c>
      <c r="L101" s="34">
        <f t="shared" si="27"/>
        <v>20</v>
      </c>
    </row>
    <row r="102" spans="2:13" s="1" customFormat="1" ht="13.95" customHeight="1" x14ac:dyDescent="0.25"/>
    <row r="103" spans="2:13" s="1" customFormat="1" ht="13.95" customHeight="1" x14ac:dyDescent="0.25">
      <c r="B103" s="1" t="str">
        <f>Roster_Selection_Men!AB123&amp;" " &amp; "V "</f>
        <v xml:space="preserve">Madonna University V </v>
      </c>
      <c r="C103" s="1" t="str">
        <f>Roster_Selection_Men!AD123</f>
        <v>7914-20765</v>
      </c>
      <c r="D103" s="1" t="str">
        <f>Roster_Selection_Men!AE123</f>
        <v>Andrew Cetnar</v>
      </c>
      <c r="E103" s="23"/>
      <c r="F103" s="1" t="str">
        <f>IF(ISERROR(Baker_Scores_Men_Var!E103), " ", IF(Baker_Scores_Men_Var!E103 = "Yes", "Yes", "  "))</f>
        <v xml:space="preserve">  </v>
      </c>
      <c r="G103" s="29">
        <v>0</v>
      </c>
      <c r="H103" s="29">
        <v>0</v>
      </c>
      <c r="I103" s="29">
        <v>0</v>
      </c>
      <c r="J103" s="29">
        <v>170</v>
      </c>
      <c r="K103" s="30">
        <f t="shared" ref="K103:K113" si="28">SUM(G103:J103)</f>
        <v>170</v>
      </c>
      <c r="L103" s="30">
        <f t="shared" ref="L103:L113" si="29">COUNTIF(G103:J103, "&gt;0" )</f>
        <v>1</v>
      </c>
      <c r="M103" s="30">
        <f t="shared" ref="M103:M113" si="30">IF(L103=0,0,K103/L103)</f>
        <v>170</v>
      </c>
    </row>
    <row r="104" spans="2:13" s="1" customFormat="1" ht="13.95" customHeight="1" x14ac:dyDescent="0.25">
      <c r="B104" s="1" t="str">
        <f>Roster_Selection_Men!AB124&amp;" " &amp; "V "</f>
        <v xml:space="preserve">Madonna University V </v>
      </c>
      <c r="C104" s="1" t="str">
        <f>Roster_Selection_Men!AD124</f>
        <v>11-42515</v>
      </c>
      <c r="D104" s="1" t="str">
        <f>Roster_Selection_Men!AE124</f>
        <v>Anthony Thibodeaux</v>
      </c>
      <c r="E104" s="23"/>
      <c r="F104" s="1" t="str">
        <f>IF(ISERROR(Baker_Scores_Men_Var!E104), " ", IF(Baker_Scores_Men_Var!E104 = "Yes", "Yes", "  "))</f>
        <v xml:space="preserve">  </v>
      </c>
      <c r="G104" s="29">
        <v>157</v>
      </c>
      <c r="H104" s="29">
        <v>201</v>
      </c>
      <c r="I104" s="29">
        <v>188</v>
      </c>
      <c r="J104" s="29">
        <v>193</v>
      </c>
      <c r="K104" s="30">
        <f t="shared" si="28"/>
        <v>739</v>
      </c>
      <c r="L104" s="30">
        <f t="shared" si="29"/>
        <v>4</v>
      </c>
      <c r="M104" s="30">
        <f t="shared" si="30"/>
        <v>184.75</v>
      </c>
    </row>
    <row r="105" spans="2:13" s="1" customFormat="1" ht="13.95" customHeight="1" x14ac:dyDescent="0.25">
      <c r="B105" s="1" t="str">
        <f>Roster_Selection_Men!AB125&amp;" " &amp; "V "</f>
        <v xml:space="preserve">Madonna University V </v>
      </c>
      <c r="C105" s="1" t="str">
        <f>Roster_Selection_Men!AD125</f>
        <v>8568-433185</v>
      </c>
      <c r="D105" s="1" t="str">
        <f>Roster_Selection_Men!AE125</f>
        <v>Brandon Leavitt</v>
      </c>
      <c r="E105" s="23"/>
      <c r="F105" s="1" t="str">
        <f>IF(ISERROR(Baker_Scores_Men_Var!E105), " ", IF(Baker_Scores_Men_Var!E105 = "Yes", "Yes", "  "))</f>
        <v xml:space="preserve">  </v>
      </c>
      <c r="G105" s="29">
        <v>189</v>
      </c>
      <c r="H105" s="29">
        <v>158</v>
      </c>
      <c r="I105" s="29">
        <v>201</v>
      </c>
      <c r="J105" s="29">
        <v>202</v>
      </c>
      <c r="K105" s="30">
        <f t="shared" si="28"/>
        <v>750</v>
      </c>
      <c r="L105" s="30">
        <f t="shared" si="29"/>
        <v>4</v>
      </c>
      <c r="M105" s="30">
        <f t="shared" si="30"/>
        <v>187.5</v>
      </c>
    </row>
    <row r="106" spans="2:13" s="1" customFormat="1" ht="13.95" customHeight="1" x14ac:dyDescent="0.25">
      <c r="B106" s="1" t="str">
        <f>Roster_Selection_Men!AB126&amp;" " &amp; "V "</f>
        <v xml:space="preserve">Madonna University V </v>
      </c>
      <c r="C106" s="1" t="str">
        <f>Roster_Selection_Men!AD126</f>
        <v>11-680528</v>
      </c>
      <c r="D106" s="1" t="str">
        <f>Roster_Selection_Men!AE126</f>
        <v>Haydn Debacker</v>
      </c>
      <c r="E106" s="23"/>
      <c r="F106" s="1" t="str">
        <f>IF(ISERROR(Baker_Scores_Men_Var!E106), " ", IF(Baker_Scores_Men_Var!E106 = "Yes", "Yes", "  "))</f>
        <v xml:space="preserve">  </v>
      </c>
      <c r="G106" s="29">
        <v>148</v>
      </c>
      <c r="H106" s="29">
        <v>174</v>
      </c>
      <c r="I106" s="29">
        <v>175</v>
      </c>
      <c r="J106" s="29">
        <v>0</v>
      </c>
      <c r="K106" s="30">
        <f t="shared" si="28"/>
        <v>497</v>
      </c>
      <c r="L106" s="30">
        <f t="shared" si="29"/>
        <v>3</v>
      </c>
      <c r="M106" s="30">
        <f t="shared" si="30"/>
        <v>165.66666666666666</v>
      </c>
    </row>
    <row r="107" spans="2:13" s="1" customFormat="1" ht="13.95" customHeight="1" x14ac:dyDescent="0.25">
      <c r="B107" s="1" t="str">
        <f>Roster_Selection_Men!AB127&amp;" " &amp; "V "</f>
        <v xml:space="preserve">Madonna University V </v>
      </c>
      <c r="C107" s="1" t="str">
        <f>Roster_Selection_Men!AD127</f>
        <v>7914-21739</v>
      </c>
      <c r="D107" s="1" t="str">
        <f>Roster_Selection_Men!AE127</f>
        <v>Keith Mcleod</v>
      </c>
      <c r="E107" s="23"/>
      <c r="F107" s="1" t="str">
        <f>IF(ISERROR(Baker_Scores_Men_Var!E107), " ", IF(Baker_Scores_Men_Var!E107 = "Yes", "Yes", "  "))</f>
        <v xml:space="preserve">  </v>
      </c>
      <c r="G107" s="29">
        <v>199</v>
      </c>
      <c r="H107" s="29">
        <v>226</v>
      </c>
      <c r="I107" s="29">
        <v>246</v>
      </c>
      <c r="J107" s="29">
        <v>224</v>
      </c>
      <c r="K107" s="30">
        <f t="shared" si="28"/>
        <v>895</v>
      </c>
      <c r="L107" s="30">
        <f t="shared" si="29"/>
        <v>4</v>
      </c>
      <c r="M107" s="30">
        <f t="shared" si="30"/>
        <v>223.75</v>
      </c>
    </row>
    <row r="108" spans="2:13" s="1" customFormat="1" ht="13.95" customHeight="1" x14ac:dyDescent="0.25">
      <c r="B108" s="1" t="str">
        <f>Roster_Selection_Men!AB128&amp;" " &amp; "V "</f>
        <v xml:space="preserve">Madonna University V </v>
      </c>
      <c r="C108" s="1" t="str">
        <f>Roster_Selection_Men!AD128</f>
        <v>11-415097</v>
      </c>
      <c r="D108" s="1" t="str">
        <f>Roster_Selection_Men!AE128</f>
        <v>Ken Kloth</v>
      </c>
      <c r="E108" s="23"/>
      <c r="F108" s="1" t="str">
        <f>IF(ISERROR(Baker_Scores_Men_Var!E108), " ", IF(Baker_Scores_Men_Var!E108 = "Yes", "Yes", "  "))</f>
        <v xml:space="preserve">  </v>
      </c>
      <c r="G108" s="29">
        <v>168</v>
      </c>
      <c r="H108" s="29">
        <v>200</v>
      </c>
      <c r="I108" s="29">
        <v>189</v>
      </c>
      <c r="J108" s="29">
        <v>206</v>
      </c>
      <c r="K108" s="30">
        <f t="shared" si="28"/>
        <v>763</v>
      </c>
      <c r="L108" s="30">
        <f t="shared" si="29"/>
        <v>4</v>
      </c>
      <c r="M108" s="30">
        <f t="shared" si="30"/>
        <v>190.75</v>
      </c>
    </row>
    <row r="109" spans="2:13" s="1" customFormat="1" ht="13.95" customHeight="1" x14ac:dyDescent="0.25">
      <c r="B109" s="1" t="str">
        <f>Roster_Selection_Men!AB129&amp;" " &amp; "V "</f>
        <v xml:space="preserve"> V </v>
      </c>
      <c r="C109" s="1" t="str">
        <f>Roster_Selection_Men!AD129</f>
        <v/>
      </c>
      <c r="D109" s="1" t="str">
        <f>Roster_Selection_Men!AE129</f>
        <v/>
      </c>
      <c r="E109" s="23"/>
      <c r="F109" s="1" t="str">
        <f>IF(ISERROR(Baker_Scores_Men_Var!E109), " ", IF(Baker_Scores_Men_Var!E109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30">
        <f t="shared" si="28"/>
        <v>0</v>
      </c>
      <c r="L109" s="30">
        <f t="shared" si="29"/>
        <v>0</v>
      </c>
      <c r="M109" s="30">
        <f t="shared" si="30"/>
        <v>0</v>
      </c>
    </row>
    <row r="110" spans="2:13" s="1" customFormat="1" ht="13.95" customHeight="1" x14ac:dyDescent="0.25">
      <c r="B110" s="1" t="str">
        <f>Roster_Selection_Men!AB130&amp;" " &amp; "V "</f>
        <v xml:space="preserve"> V </v>
      </c>
      <c r="C110" s="1" t="str">
        <f>Roster_Selection_Men!AD130</f>
        <v/>
      </c>
      <c r="D110" s="1" t="str">
        <f>Roster_Selection_Men!AE130</f>
        <v/>
      </c>
      <c r="E110" s="23"/>
      <c r="F110" s="1" t="str">
        <f>IF(ISERROR(Baker_Scores_Men_Var!E110), " ", IF(Baker_Scores_Men_Var!E110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30">
        <f t="shared" si="28"/>
        <v>0</v>
      </c>
      <c r="L110" s="30">
        <f t="shared" si="29"/>
        <v>0</v>
      </c>
      <c r="M110" s="30">
        <f t="shared" si="30"/>
        <v>0</v>
      </c>
    </row>
    <row r="111" spans="2:13" s="1" customFormat="1" ht="13.95" customHeight="1" x14ac:dyDescent="0.25">
      <c r="B111" s="1" t="s">
        <v>686</v>
      </c>
      <c r="C111" s="28" t="s">
        <v>243</v>
      </c>
      <c r="D111" s="23" t="s">
        <v>243</v>
      </c>
      <c r="E111" s="23"/>
      <c r="F111" s="23"/>
      <c r="G111" s="29"/>
      <c r="H111" s="29"/>
      <c r="I111" s="29"/>
      <c r="J111" s="29"/>
      <c r="K111" s="30">
        <f t="shared" si="28"/>
        <v>0</v>
      </c>
      <c r="L111" s="30">
        <f t="shared" si="29"/>
        <v>0</v>
      </c>
      <c r="M111" s="30">
        <f t="shared" si="30"/>
        <v>0</v>
      </c>
    </row>
    <row r="112" spans="2:13" s="1" customFormat="1" ht="13.95" customHeight="1" x14ac:dyDescent="0.25">
      <c r="B112" s="1" t="s">
        <v>686</v>
      </c>
      <c r="C112" s="28" t="s">
        <v>243</v>
      </c>
      <c r="D112" s="23" t="s">
        <v>243</v>
      </c>
      <c r="E112" s="23"/>
      <c r="F112" s="23"/>
      <c r="G112" s="29"/>
      <c r="H112" s="29"/>
      <c r="I112" s="29"/>
      <c r="J112" s="29"/>
      <c r="K112" s="30">
        <f t="shared" si="28"/>
        <v>0</v>
      </c>
      <c r="L112" s="30">
        <f t="shared" si="29"/>
        <v>0</v>
      </c>
      <c r="M112" s="30">
        <f t="shared" si="30"/>
        <v>0</v>
      </c>
    </row>
    <row r="113" spans="2:13" s="1" customFormat="1" ht="13.95" customHeight="1" x14ac:dyDescent="0.25">
      <c r="B113" s="1" t="s">
        <v>686</v>
      </c>
      <c r="C113" s="28" t="s">
        <v>243</v>
      </c>
      <c r="D113" s="23" t="s">
        <v>243</v>
      </c>
      <c r="E113" s="23"/>
      <c r="F113" s="23"/>
      <c r="G113" s="31"/>
      <c r="H113" s="31"/>
      <c r="I113" s="31"/>
      <c r="J113" s="31"/>
      <c r="K113" s="32">
        <f t="shared" si="28"/>
        <v>0</v>
      </c>
      <c r="L113" s="32">
        <f t="shared" si="29"/>
        <v>0</v>
      </c>
      <c r="M113" s="30">
        <f t="shared" si="30"/>
        <v>0</v>
      </c>
    </row>
    <row r="114" spans="2:13" s="1" customFormat="1" ht="13.95" customHeight="1" x14ac:dyDescent="0.3">
      <c r="B114" s="33"/>
      <c r="G114" s="30">
        <f t="shared" ref="G114:L114" si="31">SUM(G103:G113)</f>
        <v>861</v>
      </c>
      <c r="H114" s="30">
        <f t="shared" si="31"/>
        <v>959</v>
      </c>
      <c r="I114" s="30">
        <f t="shared" si="31"/>
        <v>999</v>
      </c>
      <c r="J114" s="30">
        <f t="shared" si="31"/>
        <v>995</v>
      </c>
      <c r="K114" s="34">
        <f t="shared" si="31"/>
        <v>3814</v>
      </c>
      <c r="L114" s="34">
        <f t="shared" si="31"/>
        <v>20</v>
      </c>
    </row>
    <row r="115" spans="2:13" s="1" customFormat="1" ht="13.95" customHeight="1" x14ac:dyDescent="0.25"/>
    <row r="116" spans="2:13" s="1" customFormat="1" ht="13.95" customHeight="1" x14ac:dyDescent="0.25">
      <c r="B116" s="1" t="str">
        <f>Roster_Selection_Men!AB137&amp;" " &amp; "V "</f>
        <v xml:space="preserve">Michigan-Dearborn V </v>
      </c>
      <c r="C116" s="1" t="str">
        <f>Roster_Selection_Men!AD137</f>
        <v>21-6240</v>
      </c>
      <c r="D116" s="1" t="str">
        <f>Roster_Selection_Men!AE137</f>
        <v>Jaylen Watson</v>
      </c>
      <c r="E116" s="23"/>
      <c r="F116" s="1" t="str">
        <f>IF(ISERROR(Baker_Scores_Men_Var!E116), " ", IF(Baker_Scores_Men_Var!E116 = "Yes", "Yes", "  "))</f>
        <v xml:space="preserve">  </v>
      </c>
      <c r="G116" s="29">
        <v>177</v>
      </c>
      <c r="H116" s="29">
        <v>169</v>
      </c>
      <c r="I116" s="29">
        <v>0</v>
      </c>
      <c r="J116" s="29">
        <v>159</v>
      </c>
      <c r="K116" s="30">
        <f t="shared" ref="K116:K126" si="32">SUM(G116:J116)</f>
        <v>505</v>
      </c>
      <c r="L116" s="30">
        <f t="shared" ref="L116:L126" si="33">COUNTIF(G116:J116, "&gt;0" )</f>
        <v>3</v>
      </c>
      <c r="M116" s="30">
        <f t="shared" ref="M116:M126" si="34">IF(L116=0,0,K116/L116)</f>
        <v>168.33333333333334</v>
      </c>
    </row>
    <row r="117" spans="2:13" s="1" customFormat="1" ht="13.95" customHeight="1" x14ac:dyDescent="0.25">
      <c r="B117" s="1" t="str">
        <f>Roster_Selection_Men!AB138&amp;" " &amp; "V "</f>
        <v xml:space="preserve">Michigan-Dearborn V </v>
      </c>
      <c r="C117" s="1" t="str">
        <f>Roster_Selection_Men!AD138</f>
        <v>17-14963</v>
      </c>
      <c r="D117" s="1" t="str">
        <f>Roster_Selection_Men!AE138</f>
        <v>Joseph Devita</v>
      </c>
      <c r="E117" s="23"/>
      <c r="F117" s="1" t="str">
        <f>IF(ISERROR(Baker_Scores_Men_Var!E117), " ", IF(Baker_Scores_Men_Var!E117 = "Yes", "Yes", "  "))</f>
        <v xml:space="preserve">  </v>
      </c>
      <c r="G117" s="29">
        <v>204</v>
      </c>
      <c r="H117" s="29">
        <v>193</v>
      </c>
      <c r="I117" s="29">
        <v>217</v>
      </c>
      <c r="J117" s="29">
        <v>233</v>
      </c>
      <c r="K117" s="30">
        <f t="shared" si="32"/>
        <v>847</v>
      </c>
      <c r="L117" s="30">
        <f t="shared" si="33"/>
        <v>4</v>
      </c>
      <c r="M117" s="30">
        <f t="shared" si="34"/>
        <v>211.75</v>
      </c>
    </row>
    <row r="118" spans="2:13" s="1" customFormat="1" ht="13.95" customHeight="1" x14ac:dyDescent="0.25">
      <c r="B118" s="1" t="str">
        <f>Roster_Selection_Men!AB139&amp;" " &amp; "V "</f>
        <v xml:space="preserve">Michigan-Dearborn V </v>
      </c>
      <c r="C118" s="1" t="str">
        <f>Roster_Selection_Men!AD139</f>
        <v>11-563893</v>
      </c>
      <c r="D118" s="1" t="str">
        <f>Roster_Selection_Men!AE139</f>
        <v>Joshua Schunemann</v>
      </c>
      <c r="E118" s="23"/>
      <c r="F118" s="1" t="str">
        <f>IF(ISERROR(Baker_Scores_Men_Var!E118), " ", IF(Baker_Scores_Men_Var!E118 = "Yes", "Yes", "  "))</f>
        <v xml:space="preserve">  </v>
      </c>
      <c r="G118" s="29">
        <v>0</v>
      </c>
      <c r="H118" s="29">
        <v>0</v>
      </c>
      <c r="I118" s="29">
        <v>211</v>
      </c>
      <c r="J118" s="29">
        <v>161</v>
      </c>
      <c r="K118" s="30">
        <f t="shared" si="32"/>
        <v>372</v>
      </c>
      <c r="L118" s="30">
        <f t="shared" si="33"/>
        <v>2</v>
      </c>
      <c r="M118" s="30">
        <f t="shared" si="34"/>
        <v>186</v>
      </c>
    </row>
    <row r="119" spans="2:13" s="1" customFormat="1" ht="13.95" customHeight="1" x14ac:dyDescent="0.25">
      <c r="B119" s="1" t="str">
        <f>Roster_Selection_Men!AB140&amp;" " &amp; "V "</f>
        <v xml:space="preserve">Michigan-Dearborn V </v>
      </c>
      <c r="C119" s="1" t="str">
        <f>Roster_Selection_Men!AD140</f>
        <v>11-493251</v>
      </c>
      <c r="D119" s="1" t="str">
        <f>Roster_Selection_Men!AE140</f>
        <v>Kejuan Mathews</v>
      </c>
      <c r="E119" s="23"/>
      <c r="F119" s="1" t="str">
        <f>IF(ISERROR(Baker_Scores_Men_Var!E119), " ", IF(Baker_Scores_Men_Var!E119 = "Yes", "Yes", "  "))</f>
        <v xml:space="preserve">  </v>
      </c>
      <c r="G119" s="29">
        <v>0</v>
      </c>
      <c r="H119" s="29">
        <v>0</v>
      </c>
      <c r="I119" s="29">
        <v>0</v>
      </c>
      <c r="J119" s="29">
        <v>0</v>
      </c>
      <c r="K119" s="30">
        <f t="shared" si="32"/>
        <v>0</v>
      </c>
      <c r="L119" s="30">
        <f t="shared" si="33"/>
        <v>0</v>
      </c>
      <c r="M119" s="30">
        <f t="shared" si="34"/>
        <v>0</v>
      </c>
    </row>
    <row r="120" spans="2:13" s="1" customFormat="1" ht="13.95" customHeight="1" x14ac:dyDescent="0.25">
      <c r="B120" s="1" t="str">
        <f>Roster_Selection_Men!AB141&amp;" " &amp; "V "</f>
        <v xml:space="preserve">Michigan-Dearborn V </v>
      </c>
      <c r="C120" s="1" t="str">
        <f>Roster_Selection_Men!AD141</f>
        <v>17-102819</v>
      </c>
      <c r="D120" s="1" t="str">
        <f>Roster_Selection_Men!AE141</f>
        <v>Nathan Roberts</v>
      </c>
      <c r="E120" s="23"/>
      <c r="F120" s="1" t="str">
        <f>IF(ISERROR(Baker_Scores_Men_Var!E120), " ", IF(Baker_Scores_Men_Var!E120 = "Yes", "Yes", "  "))</f>
        <v xml:space="preserve">  </v>
      </c>
      <c r="G120" s="29">
        <v>204</v>
      </c>
      <c r="H120" s="29">
        <v>246</v>
      </c>
      <c r="I120" s="29">
        <v>189</v>
      </c>
      <c r="J120" s="29">
        <v>215</v>
      </c>
      <c r="K120" s="30">
        <f t="shared" si="32"/>
        <v>854</v>
      </c>
      <c r="L120" s="30">
        <f t="shared" si="33"/>
        <v>4</v>
      </c>
      <c r="M120" s="30">
        <f t="shared" si="34"/>
        <v>213.5</v>
      </c>
    </row>
    <row r="121" spans="2:13" s="1" customFormat="1" ht="13.95" customHeight="1" x14ac:dyDescent="0.25">
      <c r="B121" s="1" t="str">
        <f>Roster_Selection_Men!AB142&amp;" " &amp; "V "</f>
        <v xml:space="preserve">Michigan-Dearborn V </v>
      </c>
      <c r="C121" s="1" t="str">
        <f>Roster_Selection_Men!AD142</f>
        <v>22-43371</v>
      </c>
      <c r="D121" s="1" t="str">
        <f>Roster_Selection_Men!AE142</f>
        <v>Philip Albright</v>
      </c>
      <c r="E121" s="23"/>
      <c r="F121" s="1" t="str">
        <f>IF(ISERROR(Baker_Scores_Men_Var!E121), " ", IF(Baker_Scores_Men_Var!E121 = "Yes", "Yes", "  "))</f>
        <v xml:space="preserve">  </v>
      </c>
      <c r="G121" s="29">
        <v>0</v>
      </c>
      <c r="H121" s="29">
        <v>0</v>
      </c>
      <c r="I121" s="29">
        <v>0</v>
      </c>
      <c r="J121" s="29">
        <v>0</v>
      </c>
      <c r="K121" s="30">
        <f t="shared" si="32"/>
        <v>0</v>
      </c>
      <c r="L121" s="30">
        <f t="shared" si="33"/>
        <v>0</v>
      </c>
      <c r="M121" s="30">
        <f t="shared" si="34"/>
        <v>0</v>
      </c>
    </row>
    <row r="122" spans="2:13" s="1" customFormat="1" ht="13.95" customHeight="1" x14ac:dyDescent="0.25">
      <c r="B122" s="1" t="str">
        <f>Roster_Selection_Men!AB143&amp;" " &amp; "V "</f>
        <v xml:space="preserve">Michigan-Dearborn V </v>
      </c>
      <c r="C122" s="1" t="str">
        <f>Roster_Selection_Men!AD143</f>
        <v>8568-371403</v>
      </c>
      <c r="D122" s="1" t="str">
        <f>Roster_Selection_Men!AE143</f>
        <v>Stephen Strzalkowski</v>
      </c>
      <c r="E122" s="23"/>
      <c r="F122" s="1" t="str">
        <f>IF(ISERROR(Baker_Scores_Men_Var!E122), " ", IF(Baker_Scores_Men_Var!E122 = "Yes", "Yes", "  "))</f>
        <v xml:space="preserve">  </v>
      </c>
      <c r="G122" s="29">
        <v>175</v>
      </c>
      <c r="H122" s="29">
        <v>189</v>
      </c>
      <c r="I122" s="29">
        <v>169</v>
      </c>
      <c r="J122" s="29">
        <v>0</v>
      </c>
      <c r="K122" s="30">
        <f t="shared" si="32"/>
        <v>533</v>
      </c>
      <c r="L122" s="30">
        <f t="shared" si="33"/>
        <v>3</v>
      </c>
      <c r="M122" s="30">
        <f t="shared" si="34"/>
        <v>177.66666666666666</v>
      </c>
    </row>
    <row r="123" spans="2:13" s="1" customFormat="1" ht="13.95" customHeight="1" x14ac:dyDescent="0.25">
      <c r="B123" s="1" t="str">
        <f>Roster_Selection_Men!AB144&amp;" " &amp; "V "</f>
        <v xml:space="preserve">Michigan-Dearborn V </v>
      </c>
      <c r="C123" s="1" t="str">
        <f>Roster_Selection_Men!AD144</f>
        <v>11-168582</v>
      </c>
      <c r="D123" s="1" t="str">
        <f>Roster_Selection_Men!AE144</f>
        <v>Zachary Baum</v>
      </c>
      <c r="E123" s="23"/>
      <c r="F123" s="1" t="str">
        <f>IF(ISERROR(Baker_Scores_Men_Var!E123), " ", IF(Baker_Scores_Men_Var!E123 = "Yes", "Yes", "  "))</f>
        <v xml:space="preserve">  </v>
      </c>
      <c r="G123" s="29">
        <v>172</v>
      </c>
      <c r="H123" s="29">
        <v>238</v>
      </c>
      <c r="I123" s="29">
        <v>227</v>
      </c>
      <c r="J123" s="29">
        <v>249</v>
      </c>
      <c r="K123" s="30">
        <f t="shared" si="32"/>
        <v>886</v>
      </c>
      <c r="L123" s="30">
        <f t="shared" si="33"/>
        <v>4</v>
      </c>
      <c r="M123" s="30">
        <f t="shared" si="34"/>
        <v>221.5</v>
      </c>
    </row>
    <row r="124" spans="2:13" s="1" customFormat="1" ht="13.95" customHeight="1" x14ac:dyDescent="0.25">
      <c r="B124" s="1" t="s">
        <v>687</v>
      </c>
      <c r="C124" s="28" t="s">
        <v>243</v>
      </c>
      <c r="D124" s="23" t="s">
        <v>243</v>
      </c>
      <c r="E124" s="23"/>
      <c r="F124" s="23"/>
      <c r="G124" s="29"/>
      <c r="H124" s="29"/>
      <c r="I124" s="29"/>
      <c r="J124" s="29"/>
      <c r="K124" s="30">
        <f t="shared" si="32"/>
        <v>0</v>
      </c>
      <c r="L124" s="30">
        <f t="shared" si="33"/>
        <v>0</v>
      </c>
      <c r="M124" s="30">
        <f t="shared" si="34"/>
        <v>0</v>
      </c>
    </row>
    <row r="125" spans="2:13" s="1" customFormat="1" ht="13.95" customHeight="1" x14ac:dyDescent="0.25">
      <c r="B125" s="1" t="s">
        <v>687</v>
      </c>
      <c r="C125" s="28" t="s">
        <v>243</v>
      </c>
      <c r="D125" s="23" t="s">
        <v>243</v>
      </c>
      <c r="E125" s="23"/>
      <c r="F125" s="23"/>
      <c r="G125" s="29"/>
      <c r="H125" s="29"/>
      <c r="I125" s="29"/>
      <c r="J125" s="29"/>
      <c r="K125" s="30">
        <f t="shared" si="32"/>
        <v>0</v>
      </c>
      <c r="L125" s="30">
        <f t="shared" si="33"/>
        <v>0</v>
      </c>
      <c r="M125" s="30">
        <f t="shared" si="34"/>
        <v>0</v>
      </c>
    </row>
    <row r="126" spans="2:13" s="1" customFormat="1" ht="13.95" customHeight="1" x14ac:dyDescent="0.25">
      <c r="B126" s="1" t="s">
        <v>687</v>
      </c>
      <c r="C126" s="28" t="s">
        <v>243</v>
      </c>
      <c r="D126" s="23" t="s">
        <v>243</v>
      </c>
      <c r="E126" s="23"/>
      <c r="F126" s="23"/>
      <c r="G126" s="31"/>
      <c r="H126" s="31"/>
      <c r="I126" s="31"/>
      <c r="J126" s="31"/>
      <c r="K126" s="32">
        <f t="shared" si="32"/>
        <v>0</v>
      </c>
      <c r="L126" s="32">
        <f t="shared" si="33"/>
        <v>0</v>
      </c>
      <c r="M126" s="30">
        <f t="shared" si="34"/>
        <v>0</v>
      </c>
    </row>
    <row r="127" spans="2:13" s="1" customFormat="1" ht="13.95" customHeight="1" x14ac:dyDescent="0.3">
      <c r="B127" s="33"/>
      <c r="G127" s="30">
        <f t="shared" ref="G127:L127" si="35">SUM(G116:G126)</f>
        <v>932</v>
      </c>
      <c r="H127" s="30">
        <f t="shared" si="35"/>
        <v>1035</v>
      </c>
      <c r="I127" s="30">
        <f t="shared" si="35"/>
        <v>1013</v>
      </c>
      <c r="J127" s="30">
        <f t="shared" si="35"/>
        <v>1017</v>
      </c>
      <c r="K127" s="34">
        <f t="shared" si="35"/>
        <v>3997</v>
      </c>
      <c r="L127" s="34">
        <f t="shared" si="35"/>
        <v>20</v>
      </c>
    </row>
    <row r="128" spans="2:13" s="1" customFormat="1" ht="13.95" customHeight="1" x14ac:dyDescent="0.25"/>
    <row r="129" spans="2:13" s="1" customFormat="1" ht="13.95" customHeight="1" x14ac:dyDescent="0.25">
      <c r="B129" s="1" t="str">
        <f>Roster_Selection_Men!AB145&amp;" " &amp; "V "</f>
        <v xml:space="preserve">Mount Vernon Nazarene University V </v>
      </c>
      <c r="C129" s="1" t="str">
        <f>Roster_Selection_Men!AD145</f>
        <v>22-10072</v>
      </c>
      <c r="D129" s="1" t="str">
        <f>Roster_Selection_Men!AE145</f>
        <v>Christian Phillips</v>
      </c>
      <c r="E129" s="23"/>
      <c r="F129" s="1" t="str">
        <f>IF(ISERROR(Baker_Scores_Men_Var!E129), " ", IF(Baker_Scores_Men_Var!E129 = "Yes", "Yes", "  "))</f>
        <v xml:space="preserve">  </v>
      </c>
      <c r="G129" s="29">
        <v>0</v>
      </c>
      <c r="H129" s="29">
        <v>190</v>
      </c>
      <c r="I129" s="29">
        <v>202</v>
      </c>
      <c r="J129" s="29">
        <v>168</v>
      </c>
      <c r="K129" s="30">
        <f t="shared" ref="K129:K139" si="36">SUM(G129:J129)</f>
        <v>560</v>
      </c>
      <c r="L129" s="30">
        <f t="shared" ref="L129:L139" si="37">COUNTIF(G129:J129, "&gt;0" )</f>
        <v>3</v>
      </c>
      <c r="M129" s="30">
        <f t="shared" ref="M129:M139" si="38">IF(L129=0,0,K129/L129)</f>
        <v>186.66666666666666</v>
      </c>
    </row>
    <row r="130" spans="2:13" s="1" customFormat="1" ht="13.95" customHeight="1" x14ac:dyDescent="0.25">
      <c r="B130" s="1" t="str">
        <f>Roster_Selection_Men!AB146&amp;" " &amp; "V "</f>
        <v xml:space="preserve">Mount Vernon Nazarene University V </v>
      </c>
      <c r="C130" s="1" t="str">
        <f>Roster_Selection_Men!AD146</f>
        <v>11-503360</v>
      </c>
      <c r="D130" s="1" t="str">
        <f>Roster_Selection_Men!AE146</f>
        <v>Jacob Burre</v>
      </c>
      <c r="E130" s="23"/>
      <c r="F130" s="1" t="str">
        <f>IF(ISERROR(Baker_Scores_Men_Var!E130), " ", IF(Baker_Scores_Men_Var!E130 = "Yes", "Yes", "  "))</f>
        <v xml:space="preserve">  </v>
      </c>
      <c r="G130" s="29">
        <v>224</v>
      </c>
      <c r="H130" s="29">
        <v>176</v>
      </c>
      <c r="I130" s="29">
        <v>159</v>
      </c>
      <c r="J130" s="29">
        <v>213</v>
      </c>
      <c r="K130" s="30">
        <f t="shared" si="36"/>
        <v>772</v>
      </c>
      <c r="L130" s="30">
        <f t="shared" si="37"/>
        <v>4</v>
      </c>
      <c r="M130" s="30">
        <f t="shared" si="38"/>
        <v>193</v>
      </c>
    </row>
    <row r="131" spans="2:13" s="1" customFormat="1" ht="13.95" customHeight="1" x14ac:dyDescent="0.25">
      <c r="B131" s="1" t="str">
        <f>Roster_Selection_Men!AB147&amp;" " &amp; "V "</f>
        <v xml:space="preserve">Mount Vernon Nazarene University V </v>
      </c>
      <c r="C131" s="1" t="str">
        <f>Roster_Selection_Men!AD147</f>
        <v>18-27353</v>
      </c>
      <c r="D131" s="1" t="str">
        <f>Roster_Selection_Men!AE147</f>
        <v>James Blaney</v>
      </c>
      <c r="E131" s="23"/>
      <c r="F131" s="1" t="str">
        <f>IF(ISERROR(Baker_Scores_Men_Var!E131), " ", IF(Baker_Scores_Men_Var!E131 = "Yes", "Yes", "  "))</f>
        <v xml:space="preserve">  </v>
      </c>
      <c r="G131" s="29">
        <v>168</v>
      </c>
      <c r="H131" s="29">
        <v>0</v>
      </c>
      <c r="I131" s="29">
        <v>193</v>
      </c>
      <c r="J131" s="29">
        <v>135</v>
      </c>
      <c r="K131" s="30">
        <f t="shared" si="36"/>
        <v>496</v>
      </c>
      <c r="L131" s="30">
        <f t="shared" si="37"/>
        <v>3</v>
      </c>
      <c r="M131" s="30">
        <f t="shared" si="38"/>
        <v>165.33333333333334</v>
      </c>
    </row>
    <row r="132" spans="2:13" s="1" customFormat="1" ht="13.95" customHeight="1" x14ac:dyDescent="0.25">
      <c r="B132" s="1" t="str">
        <f>Roster_Selection_Men!AB148&amp;" " &amp; "V "</f>
        <v xml:space="preserve">Mount Vernon Nazarene University V </v>
      </c>
      <c r="C132" s="1" t="str">
        <f>Roster_Selection_Men!AD148</f>
        <v>11-36279</v>
      </c>
      <c r="D132" s="1" t="str">
        <f>Roster_Selection_Men!AE148</f>
        <v>James Gerken</v>
      </c>
      <c r="E132" s="23"/>
      <c r="F132" s="1" t="str">
        <f>IF(ISERROR(Baker_Scores_Men_Var!E132), " ", IF(Baker_Scores_Men_Var!E132 = "Yes", "Yes", "  "))</f>
        <v xml:space="preserve">  </v>
      </c>
      <c r="G132" s="29">
        <v>196</v>
      </c>
      <c r="H132" s="29">
        <v>179</v>
      </c>
      <c r="I132" s="29">
        <v>121</v>
      </c>
      <c r="J132" s="29">
        <v>0</v>
      </c>
      <c r="K132" s="30">
        <f t="shared" si="36"/>
        <v>496</v>
      </c>
      <c r="L132" s="30">
        <f t="shared" si="37"/>
        <v>3</v>
      </c>
      <c r="M132" s="30">
        <f t="shared" si="38"/>
        <v>165.33333333333334</v>
      </c>
    </row>
    <row r="133" spans="2:13" s="1" customFormat="1" ht="13.95" customHeight="1" x14ac:dyDescent="0.25">
      <c r="B133" s="1" t="str">
        <f>Roster_Selection_Men!AB149&amp;" " &amp; "V "</f>
        <v xml:space="preserve">Mount Vernon Nazarene University V </v>
      </c>
      <c r="C133" s="1" t="str">
        <f>Roster_Selection_Men!AD149</f>
        <v>23-14460</v>
      </c>
      <c r="D133" s="1" t="str">
        <f>Roster_Selection_Men!AE149</f>
        <v>Josiah Munro</v>
      </c>
      <c r="E133" s="23"/>
      <c r="F133" s="1" t="str">
        <f>IF(ISERROR(Baker_Scores_Men_Var!E133), " ", IF(Baker_Scores_Men_Var!E133 = "Yes", "Yes", "  "))</f>
        <v xml:space="preserve">  </v>
      </c>
      <c r="G133" s="29">
        <v>0</v>
      </c>
      <c r="H133" s="29">
        <v>0</v>
      </c>
      <c r="I133" s="29">
        <v>0</v>
      </c>
      <c r="J133" s="29">
        <v>0</v>
      </c>
      <c r="K133" s="30">
        <f t="shared" si="36"/>
        <v>0</v>
      </c>
      <c r="L133" s="30">
        <f t="shared" si="37"/>
        <v>0</v>
      </c>
      <c r="M133" s="30">
        <f t="shared" si="38"/>
        <v>0</v>
      </c>
    </row>
    <row r="134" spans="2:13" s="1" customFormat="1" ht="13.95" customHeight="1" x14ac:dyDescent="0.25">
      <c r="B134" s="1" t="str">
        <f>Roster_Selection_Men!AB150&amp;" " &amp; "V "</f>
        <v xml:space="preserve">Mount Vernon Nazarene University V </v>
      </c>
      <c r="C134" s="1" t="str">
        <f>Roster_Selection_Men!AD150</f>
        <v>15-79223</v>
      </c>
      <c r="D134" s="1" t="str">
        <f>Roster_Selection_Men!AE150</f>
        <v>Justin Brown</v>
      </c>
      <c r="E134" s="23"/>
      <c r="F134" s="1" t="str">
        <f>IF(ISERROR(Baker_Scores_Men_Var!E134), " ", IF(Baker_Scores_Men_Var!E134 = "Yes", "Yes", "  "))</f>
        <v xml:space="preserve">  </v>
      </c>
      <c r="G134" s="29">
        <v>170</v>
      </c>
      <c r="H134" s="29">
        <v>160</v>
      </c>
      <c r="I134" s="29">
        <v>0</v>
      </c>
      <c r="J134" s="29">
        <v>147</v>
      </c>
      <c r="K134" s="30">
        <f t="shared" si="36"/>
        <v>477</v>
      </c>
      <c r="L134" s="30">
        <f t="shared" si="37"/>
        <v>3</v>
      </c>
      <c r="M134" s="30">
        <f t="shared" si="38"/>
        <v>159</v>
      </c>
    </row>
    <row r="135" spans="2:13" s="1" customFormat="1" ht="13.95" customHeight="1" x14ac:dyDescent="0.25">
      <c r="B135" s="1" t="str">
        <f>Roster_Selection_Men!AB151&amp;" " &amp; "V "</f>
        <v xml:space="preserve">Mount Vernon Nazarene University V </v>
      </c>
      <c r="C135" s="1" t="str">
        <f>Roster_Selection_Men!AD151</f>
        <v>16-132262</v>
      </c>
      <c r="D135" s="1" t="str">
        <f>Roster_Selection_Men!AE151</f>
        <v>Kobe Green</v>
      </c>
      <c r="E135" s="23"/>
      <c r="F135" s="1" t="str">
        <f>IF(ISERROR(Baker_Scores_Men_Var!E135), " ", IF(Baker_Scores_Men_Var!E135 = "Yes", "Yes", "  "))</f>
        <v xml:space="preserve">  </v>
      </c>
      <c r="G135" s="29">
        <v>0</v>
      </c>
      <c r="H135" s="29">
        <v>158</v>
      </c>
      <c r="I135" s="29">
        <v>142</v>
      </c>
      <c r="J135" s="29">
        <v>0</v>
      </c>
      <c r="K135" s="30">
        <f t="shared" si="36"/>
        <v>300</v>
      </c>
      <c r="L135" s="30">
        <f t="shared" si="37"/>
        <v>2</v>
      </c>
      <c r="M135" s="30">
        <f t="shared" si="38"/>
        <v>150</v>
      </c>
    </row>
    <row r="136" spans="2:13" s="1" customFormat="1" ht="13.95" customHeight="1" x14ac:dyDescent="0.25">
      <c r="B136" s="1" t="str">
        <f>Roster_Selection_Men!AB152&amp;" " &amp; "V "</f>
        <v xml:space="preserve">Mount Vernon Nazarene University V </v>
      </c>
      <c r="C136" s="1" t="str">
        <f>Roster_Selection_Men!AD152</f>
        <v>7914-19605</v>
      </c>
      <c r="D136" s="1" t="str">
        <f>Roster_Selection_Men!AE152</f>
        <v>Timothy Burrows</v>
      </c>
      <c r="E136" s="23"/>
      <c r="F136" s="1" t="str">
        <f>IF(ISERROR(Baker_Scores_Men_Var!E136), " ", IF(Baker_Scores_Men_Var!E136 = "Yes", "Yes", "  "))</f>
        <v xml:space="preserve">  </v>
      </c>
      <c r="G136" s="29">
        <v>171</v>
      </c>
      <c r="H136" s="29">
        <v>0</v>
      </c>
      <c r="I136" s="29">
        <v>0</v>
      </c>
      <c r="J136" s="29">
        <v>157</v>
      </c>
      <c r="K136" s="30">
        <f t="shared" si="36"/>
        <v>328</v>
      </c>
      <c r="L136" s="30">
        <f t="shared" si="37"/>
        <v>2</v>
      </c>
      <c r="M136" s="30">
        <f t="shared" si="38"/>
        <v>164</v>
      </c>
    </row>
    <row r="137" spans="2:13" s="1" customFormat="1" ht="13.95" customHeight="1" x14ac:dyDescent="0.25">
      <c r="B137" s="1" t="s">
        <v>688</v>
      </c>
      <c r="C137" s="28" t="s">
        <v>243</v>
      </c>
      <c r="D137" s="23" t="s">
        <v>243</v>
      </c>
      <c r="E137" s="23"/>
      <c r="F137" s="23"/>
      <c r="G137" s="29"/>
      <c r="H137" s="29"/>
      <c r="I137" s="29"/>
      <c r="J137" s="29"/>
      <c r="K137" s="30">
        <f t="shared" si="36"/>
        <v>0</v>
      </c>
      <c r="L137" s="30">
        <f t="shared" si="37"/>
        <v>0</v>
      </c>
      <c r="M137" s="30">
        <f t="shared" si="38"/>
        <v>0</v>
      </c>
    </row>
    <row r="138" spans="2:13" s="1" customFormat="1" ht="13.95" customHeight="1" x14ac:dyDescent="0.25">
      <c r="B138" s="1" t="s">
        <v>688</v>
      </c>
      <c r="C138" s="28" t="s">
        <v>243</v>
      </c>
      <c r="D138" s="23" t="s">
        <v>243</v>
      </c>
      <c r="E138" s="23"/>
      <c r="F138" s="23"/>
      <c r="G138" s="29"/>
      <c r="H138" s="29"/>
      <c r="I138" s="29"/>
      <c r="J138" s="29"/>
      <c r="K138" s="30">
        <f t="shared" si="36"/>
        <v>0</v>
      </c>
      <c r="L138" s="30">
        <f t="shared" si="37"/>
        <v>0</v>
      </c>
      <c r="M138" s="30">
        <f t="shared" si="38"/>
        <v>0</v>
      </c>
    </row>
    <row r="139" spans="2:13" s="1" customFormat="1" ht="13.95" customHeight="1" x14ac:dyDescent="0.25">
      <c r="B139" s="1" t="s">
        <v>688</v>
      </c>
      <c r="C139" s="28" t="s">
        <v>243</v>
      </c>
      <c r="D139" s="23" t="s">
        <v>243</v>
      </c>
      <c r="E139" s="23"/>
      <c r="F139" s="23"/>
      <c r="G139" s="31"/>
      <c r="H139" s="31"/>
      <c r="I139" s="31"/>
      <c r="J139" s="31"/>
      <c r="K139" s="32">
        <f t="shared" si="36"/>
        <v>0</v>
      </c>
      <c r="L139" s="32">
        <f t="shared" si="37"/>
        <v>0</v>
      </c>
      <c r="M139" s="30">
        <f t="shared" si="38"/>
        <v>0</v>
      </c>
    </row>
    <row r="140" spans="2:13" s="1" customFormat="1" ht="13.95" customHeight="1" x14ac:dyDescent="0.3">
      <c r="B140" s="33"/>
      <c r="G140" s="30">
        <f t="shared" ref="G140:L140" si="39">SUM(G129:G139)</f>
        <v>929</v>
      </c>
      <c r="H140" s="30">
        <f t="shared" si="39"/>
        <v>863</v>
      </c>
      <c r="I140" s="30">
        <f t="shared" si="39"/>
        <v>817</v>
      </c>
      <c r="J140" s="30">
        <f t="shared" si="39"/>
        <v>820</v>
      </c>
      <c r="K140" s="34">
        <f t="shared" si="39"/>
        <v>3429</v>
      </c>
      <c r="L140" s="34">
        <f t="shared" si="39"/>
        <v>20</v>
      </c>
    </row>
    <row r="141" spans="2:13" s="1" customFormat="1" ht="13.95" customHeight="1" x14ac:dyDescent="0.25"/>
    <row r="142" spans="2:13" s="1" customFormat="1" ht="13.95" customHeight="1" x14ac:dyDescent="0.25">
      <c r="B142" s="1" t="str">
        <f>Roster_Selection_Men!AB157&amp;" " &amp; "V "</f>
        <v xml:space="preserve">Rochester University V </v>
      </c>
      <c r="C142" s="1" t="str">
        <f>Roster_Selection_Men!AD157</f>
        <v>19-84013</v>
      </c>
      <c r="D142" s="1" t="str">
        <f>Roster_Selection_Men!AE157</f>
        <v>Alexander Miller</v>
      </c>
      <c r="E142" s="23"/>
      <c r="F142" s="1" t="str">
        <f>IF(ISERROR(Baker_Scores_Men_Var!E142), " ", IF(Baker_Scores_Men_Var!E142 = "Yes", "Yes", "  "))</f>
        <v xml:space="preserve">  </v>
      </c>
      <c r="G142" s="29">
        <v>173</v>
      </c>
      <c r="H142" s="29">
        <v>175</v>
      </c>
      <c r="I142" s="29">
        <v>0</v>
      </c>
      <c r="J142" s="29">
        <v>0</v>
      </c>
      <c r="K142" s="30">
        <f t="shared" ref="K142:K152" si="40">SUM(G142:J142)</f>
        <v>348</v>
      </c>
      <c r="L142" s="30">
        <f t="shared" ref="L142:L152" si="41">COUNTIF(G142:J142, "&gt;0" )</f>
        <v>2</v>
      </c>
      <c r="M142" s="30">
        <f t="shared" ref="M142:M152" si="42">IF(L142=0,0,K142/L142)</f>
        <v>174</v>
      </c>
    </row>
    <row r="143" spans="2:13" s="1" customFormat="1" ht="13.95" customHeight="1" x14ac:dyDescent="0.25">
      <c r="B143" s="1" t="str">
        <f>Roster_Selection_Men!AB158&amp;" " &amp; "V "</f>
        <v xml:space="preserve">Rochester University V </v>
      </c>
      <c r="C143" s="1" t="str">
        <f>Roster_Selection_Men!AD158</f>
        <v>18-87248</v>
      </c>
      <c r="D143" s="1" t="str">
        <f>Roster_Selection_Men!AE158</f>
        <v>Brian Henry</v>
      </c>
      <c r="E143" s="23"/>
      <c r="F143" s="1" t="str">
        <f>IF(ISERROR(Baker_Scores_Men_Var!E143), " ", IF(Baker_Scores_Men_Var!E143 = "Yes", "Yes", "  "))</f>
        <v xml:space="preserve">  </v>
      </c>
      <c r="G143" s="29">
        <v>237</v>
      </c>
      <c r="H143" s="29">
        <v>206</v>
      </c>
      <c r="I143" s="29">
        <v>190</v>
      </c>
      <c r="J143" s="29">
        <v>179</v>
      </c>
      <c r="K143" s="30">
        <f t="shared" si="40"/>
        <v>812</v>
      </c>
      <c r="L143" s="30">
        <f t="shared" si="41"/>
        <v>4</v>
      </c>
      <c r="M143" s="30">
        <f t="shared" si="42"/>
        <v>203</v>
      </c>
    </row>
    <row r="144" spans="2:13" s="1" customFormat="1" ht="13.95" customHeight="1" x14ac:dyDescent="0.25">
      <c r="B144" s="1" t="str">
        <f>Roster_Selection_Men!AB159&amp;" " &amp; "V "</f>
        <v xml:space="preserve">Rochester University V </v>
      </c>
      <c r="C144" s="1" t="str">
        <f>Roster_Selection_Men!AD159</f>
        <v>11-493030</v>
      </c>
      <c r="D144" s="1" t="str">
        <f>Roster_Selection_Men!AE159</f>
        <v>Brian Shimabukuro</v>
      </c>
      <c r="E144" s="23"/>
      <c r="F144" s="1" t="str">
        <f>IF(ISERROR(Baker_Scores_Men_Var!E144), " ", IF(Baker_Scores_Men_Var!E144 = "Yes", "Yes", "  "))</f>
        <v xml:space="preserve">  </v>
      </c>
      <c r="G144" s="29">
        <v>0</v>
      </c>
      <c r="H144" s="29">
        <v>196</v>
      </c>
      <c r="I144" s="29">
        <v>188</v>
      </c>
      <c r="J144" s="29">
        <v>191</v>
      </c>
      <c r="K144" s="30">
        <f t="shared" si="40"/>
        <v>575</v>
      </c>
      <c r="L144" s="30">
        <f t="shared" si="41"/>
        <v>3</v>
      </c>
      <c r="M144" s="30">
        <f t="shared" si="42"/>
        <v>191.66666666666666</v>
      </c>
    </row>
    <row r="145" spans="2:13" s="1" customFormat="1" ht="13.95" customHeight="1" x14ac:dyDescent="0.25">
      <c r="B145" s="1" t="str">
        <f>Roster_Selection_Men!AB160&amp;" " &amp; "V "</f>
        <v xml:space="preserve">Rochester University V </v>
      </c>
      <c r="C145" s="1" t="str">
        <f>Roster_Selection_Men!AD160</f>
        <v>20-59088</v>
      </c>
      <c r="D145" s="1" t="str">
        <f>Roster_Selection_Men!AE160</f>
        <v>Jackson Vlassis</v>
      </c>
      <c r="E145" s="23"/>
      <c r="F145" s="1" t="str">
        <f>IF(ISERROR(Baker_Scores_Men_Var!E145), " ", IF(Baker_Scores_Men_Var!E145 = "Yes", "Yes", "  "))</f>
        <v xml:space="preserve">  </v>
      </c>
      <c r="G145" s="29">
        <v>194</v>
      </c>
      <c r="H145" s="29">
        <v>223</v>
      </c>
      <c r="I145" s="29">
        <v>196</v>
      </c>
      <c r="J145" s="29">
        <v>226</v>
      </c>
      <c r="K145" s="30">
        <f t="shared" si="40"/>
        <v>839</v>
      </c>
      <c r="L145" s="30">
        <f t="shared" si="41"/>
        <v>4</v>
      </c>
      <c r="M145" s="30">
        <f t="shared" si="42"/>
        <v>209.75</v>
      </c>
    </row>
    <row r="146" spans="2:13" s="1" customFormat="1" ht="13.95" customHeight="1" x14ac:dyDescent="0.25">
      <c r="B146" s="1" t="str">
        <f>Roster_Selection_Men!AB161&amp;" " &amp; "V "</f>
        <v xml:space="preserve">Rochester University V </v>
      </c>
      <c r="C146" s="1" t="str">
        <f>Roster_Selection_Men!AD161</f>
        <v>21-3224</v>
      </c>
      <c r="D146" s="1" t="str">
        <f>Roster_Selection_Men!AE161</f>
        <v>Jake Thompson</v>
      </c>
      <c r="E146" s="23"/>
      <c r="F146" s="1" t="str">
        <f>IF(ISERROR(Baker_Scores_Men_Var!E146), " ", IF(Baker_Scores_Men_Var!E146 = "Yes", "Yes", "  "))</f>
        <v xml:space="preserve">  </v>
      </c>
      <c r="G146" s="29">
        <v>165</v>
      </c>
      <c r="H146" s="29">
        <v>0</v>
      </c>
      <c r="I146" s="29">
        <v>0</v>
      </c>
      <c r="J146" s="29">
        <v>0</v>
      </c>
      <c r="K146" s="30">
        <f t="shared" si="40"/>
        <v>165</v>
      </c>
      <c r="L146" s="30">
        <f t="shared" si="41"/>
        <v>1</v>
      </c>
      <c r="M146" s="30">
        <f t="shared" si="42"/>
        <v>165</v>
      </c>
    </row>
    <row r="147" spans="2:13" s="1" customFormat="1" ht="13.95" customHeight="1" x14ac:dyDescent="0.25">
      <c r="B147" s="1" t="str">
        <f>Roster_Selection_Men!AB162&amp;" " &amp; "V "</f>
        <v xml:space="preserve">Rochester University V </v>
      </c>
      <c r="C147" s="1" t="str">
        <f>Roster_Selection_Men!AD162</f>
        <v>11-268250</v>
      </c>
      <c r="D147" s="1" t="str">
        <f>Roster_Selection_Men!AE162</f>
        <v>Luke Acton</v>
      </c>
      <c r="E147" s="23"/>
      <c r="F147" s="1" t="str">
        <f>IF(ISERROR(Baker_Scores_Men_Var!E147), " ", IF(Baker_Scores_Men_Var!E147 = "Yes", "Yes", "  "))</f>
        <v xml:space="preserve">  </v>
      </c>
      <c r="G147" s="29">
        <v>0</v>
      </c>
      <c r="H147" s="29">
        <v>0</v>
      </c>
      <c r="I147" s="29">
        <v>220</v>
      </c>
      <c r="J147" s="29">
        <v>232</v>
      </c>
      <c r="K147" s="30">
        <f t="shared" si="40"/>
        <v>452</v>
      </c>
      <c r="L147" s="30">
        <f t="shared" si="41"/>
        <v>2</v>
      </c>
      <c r="M147" s="30">
        <f t="shared" si="42"/>
        <v>226</v>
      </c>
    </row>
    <row r="148" spans="2:13" s="1" customFormat="1" ht="13.95" customHeight="1" x14ac:dyDescent="0.25">
      <c r="B148" s="1" t="str">
        <f>Roster_Selection_Men!AB163&amp;" " &amp; "V "</f>
        <v xml:space="preserve">Rochester University V </v>
      </c>
      <c r="C148" s="1" t="str">
        <f>Roster_Selection_Men!AD163</f>
        <v>11-697167</v>
      </c>
      <c r="D148" s="1" t="str">
        <f>Roster_Selection_Men!AE163</f>
        <v>Tony Verbeke</v>
      </c>
      <c r="E148" s="23"/>
      <c r="F148" s="1" t="str">
        <f>IF(ISERROR(Baker_Scores_Men_Var!E148), " ", IF(Baker_Scores_Men_Var!E148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30">
        <f t="shared" si="40"/>
        <v>0</v>
      </c>
      <c r="L148" s="30">
        <f t="shared" si="41"/>
        <v>0</v>
      </c>
      <c r="M148" s="30">
        <f t="shared" si="42"/>
        <v>0</v>
      </c>
    </row>
    <row r="149" spans="2:13" s="1" customFormat="1" ht="13.95" customHeight="1" x14ac:dyDescent="0.25">
      <c r="B149" s="1" t="str">
        <f>Roster_Selection_Men!AB164&amp;" " &amp; "V "</f>
        <v xml:space="preserve">Rochester University V </v>
      </c>
      <c r="C149" s="1" t="str">
        <f>Roster_Selection_Men!AD164</f>
        <v>5617-4080</v>
      </c>
      <c r="D149" s="1" t="str">
        <f>Roster_Selection_Men!AE164</f>
        <v>Tylan Kim-Arellano</v>
      </c>
      <c r="E149" s="23"/>
      <c r="F149" s="1" t="str">
        <f>IF(ISERROR(Baker_Scores_Men_Var!E149), " ", IF(Baker_Scores_Men_Var!E149 = "Yes", "Yes", "  "))</f>
        <v xml:space="preserve">  </v>
      </c>
      <c r="G149" s="29">
        <v>212</v>
      </c>
      <c r="H149" s="29">
        <v>208</v>
      </c>
      <c r="I149" s="29">
        <v>209</v>
      </c>
      <c r="J149" s="29">
        <v>161</v>
      </c>
      <c r="K149" s="30">
        <f t="shared" si="40"/>
        <v>790</v>
      </c>
      <c r="L149" s="30">
        <f t="shared" si="41"/>
        <v>4</v>
      </c>
      <c r="M149" s="30">
        <f t="shared" si="42"/>
        <v>197.5</v>
      </c>
    </row>
    <row r="150" spans="2:13" s="1" customFormat="1" ht="13.95" customHeight="1" x14ac:dyDescent="0.25">
      <c r="B150" s="1" t="s">
        <v>689</v>
      </c>
      <c r="C150" s="28" t="s">
        <v>243</v>
      </c>
      <c r="D150" s="23" t="s">
        <v>243</v>
      </c>
      <c r="E150" s="23"/>
      <c r="F150" s="23"/>
      <c r="G150" s="29"/>
      <c r="H150" s="29"/>
      <c r="I150" s="29"/>
      <c r="J150" s="29"/>
      <c r="K150" s="30">
        <f t="shared" si="40"/>
        <v>0</v>
      </c>
      <c r="L150" s="30">
        <f t="shared" si="41"/>
        <v>0</v>
      </c>
      <c r="M150" s="30">
        <f t="shared" si="42"/>
        <v>0</v>
      </c>
    </row>
    <row r="151" spans="2:13" s="1" customFormat="1" ht="13.95" customHeight="1" x14ac:dyDescent="0.25">
      <c r="B151" s="1" t="s">
        <v>689</v>
      </c>
      <c r="C151" s="28" t="s">
        <v>243</v>
      </c>
      <c r="D151" s="23" t="s">
        <v>243</v>
      </c>
      <c r="E151" s="23"/>
      <c r="F151" s="23"/>
      <c r="G151" s="29"/>
      <c r="H151" s="29"/>
      <c r="I151" s="29"/>
      <c r="J151" s="29"/>
      <c r="K151" s="30">
        <f t="shared" si="40"/>
        <v>0</v>
      </c>
      <c r="L151" s="30">
        <f t="shared" si="41"/>
        <v>0</v>
      </c>
      <c r="M151" s="30">
        <f t="shared" si="42"/>
        <v>0</v>
      </c>
    </row>
    <row r="152" spans="2:13" s="1" customFormat="1" ht="13.95" customHeight="1" x14ac:dyDescent="0.25">
      <c r="B152" s="1" t="s">
        <v>689</v>
      </c>
      <c r="C152" s="28" t="s">
        <v>243</v>
      </c>
      <c r="D152" s="23" t="s">
        <v>243</v>
      </c>
      <c r="E152" s="23"/>
      <c r="F152" s="23"/>
      <c r="G152" s="31"/>
      <c r="H152" s="31"/>
      <c r="I152" s="31"/>
      <c r="J152" s="31"/>
      <c r="K152" s="32">
        <f t="shared" si="40"/>
        <v>0</v>
      </c>
      <c r="L152" s="32">
        <f t="shared" si="41"/>
        <v>0</v>
      </c>
      <c r="M152" s="30">
        <f t="shared" si="42"/>
        <v>0</v>
      </c>
    </row>
    <row r="153" spans="2:13" s="1" customFormat="1" ht="13.95" customHeight="1" x14ac:dyDescent="0.3">
      <c r="B153" s="33"/>
      <c r="G153" s="30">
        <f t="shared" ref="G153:L153" si="43">SUM(G142:G152)</f>
        <v>981</v>
      </c>
      <c r="H153" s="30">
        <f t="shared" si="43"/>
        <v>1008</v>
      </c>
      <c r="I153" s="30">
        <f t="shared" si="43"/>
        <v>1003</v>
      </c>
      <c r="J153" s="30">
        <f t="shared" si="43"/>
        <v>989</v>
      </c>
      <c r="K153" s="34">
        <f t="shared" si="43"/>
        <v>3981</v>
      </c>
      <c r="L153" s="34">
        <f t="shared" si="43"/>
        <v>20</v>
      </c>
    </row>
    <row r="154" spans="2:13" s="1" customFormat="1" ht="13.95" customHeight="1" x14ac:dyDescent="0.25"/>
    <row r="155" spans="2:13" s="1" customFormat="1" ht="13.95" customHeight="1" x14ac:dyDescent="0.25">
      <c r="B155" s="1" t="str">
        <f>Roster_Selection_Men!AB175&amp;" " &amp; "V "</f>
        <v xml:space="preserve">Siena Heights University V </v>
      </c>
      <c r="C155" s="1" t="str">
        <f>Roster_Selection_Men!AD175</f>
        <v>11-513107</v>
      </c>
      <c r="D155" s="1" t="str">
        <f>Roster_Selection_Men!AE175</f>
        <v>Charles Scopone</v>
      </c>
      <c r="E155" s="23"/>
      <c r="F155" s="1" t="str">
        <f>IF(ISERROR(Baker_Scores_Men_Var!E155), " ", IF(Baker_Scores_Men_Var!E155 = "Yes", "Yes", "  "))</f>
        <v xml:space="preserve">  </v>
      </c>
      <c r="G155" s="29">
        <v>193</v>
      </c>
      <c r="H155" s="29">
        <v>172</v>
      </c>
      <c r="I155" s="29">
        <v>220</v>
      </c>
      <c r="J155" s="29">
        <v>192</v>
      </c>
      <c r="K155" s="30">
        <f t="shared" ref="K155:K165" si="44">SUM(G155:J155)</f>
        <v>777</v>
      </c>
      <c r="L155" s="30">
        <f t="shared" ref="L155:L165" si="45">COUNTIF(G155:J155, "&gt;0" )</f>
        <v>4</v>
      </c>
      <c r="M155" s="30">
        <f t="shared" ref="M155:M165" si="46">IF(L155=0,0,K155/L155)</f>
        <v>194.25</v>
      </c>
    </row>
    <row r="156" spans="2:13" s="1" customFormat="1" ht="13.95" customHeight="1" x14ac:dyDescent="0.25">
      <c r="B156" s="1" t="str">
        <f>Roster_Selection_Men!AB176&amp;" " &amp; "V "</f>
        <v xml:space="preserve">Siena Heights University V </v>
      </c>
      <c r="C156" s="1" t="str">
        <f>Roster_Selection_Men!AD176</f>
        <v>20-48193</v>
      </c>
      <c r="D156" s="1" t="str">
        <f>Roster_Selection_Men!AE176</f>
        <v>Cooper Greuling</v>
      </c>
      <c r="E156" s="23"/>
      <c r="F156" s="1" t="str">
        <f>IF(ISERROR(Baker_Scores_Men_Var!E156), " ", IF(Baker_Scores_Men_Var!E156 = "Yes", "Yes", "  "))</f>
        <v xml:space="preserve">  </v>
      </c>
      <c r="G156" s="29">
        <v>0</v>
      </c>
      <c r="H156" s="29">
        <v>0</v>
      </c>
      <c r="I156" s="29">
        <v>0</v>
      </c>
      <c r="J156" s="29">
        <v>0</v>
      </c>
      <c r="K156" s="30">
        <f t="shared" si="44"/>
        <v>0</v>
      </c>
      <c r="L156" s="30">
        <f t="shared" si="45"/>
        <v>0</v>
      </c>
      <c r="M156" s="30">
        <f t="shared" si="46"/>
        <v>0</v>
      </c>
    </row>
    <row r="157" spans="2:13" s="1" customFormat="1" ht="13.95" customHeight="1" x14ac:dyDescent="0.25">
      <c r="B157" s="1" t="str">
        <f>Roster_Selection_Men!AB177&amp;" " &amp; "V "</f>
        <v xml:space="preserve">Siena Heights University V </v>
      </c>
      <c r="C157" s="1" t="str">
        <f>Roster_Selection_Men!AD177</f>
        <v>18-96200</v>
      </c>
      <c r="D157" s="1" t="str">
        <f>Roster_Selection_Men!AE177</f>
        <v>Jack Sisco</v>
      </c>
      <c r="E157" s="23"/>
      <c r="F157" s="1" t="str">
        <f>IF(ISERROR(Baker_Scores_Men_Var!E157), " ", IF(Baker_Scores_Men_Var!E157 = "Yes", "Yes", "  "))</f>
        <v xml:space="preserve">  </v>
      </c>
      <c r="G157" s="29">
        <v>0</v>
      </c>
      <c r="H157" s="29">
        <v>0</v>
      </c>
      <c r="I157" s="29">
        <v>172</v>
      </c>
      <c r="J157" s="29">
        <v>0</v>
      </c>
      <c r="K157" s="30">
        <f t="shared" si="44"/>
        <v>172</v>
      </c>
      <c r="L157" s="30">
        <f t="shared" si="45"/>
        <v>1</v>
      </c>
      <c r="M157" s="30">
        <f t="shared" si="46"/>
        <v>172</v>
      </c>
    </row>
    <row r="158" spans="2:13" s="1" customFormat="1" ht="13.95" customHeight="1" x14ac:dyDescent="0.25">
      <c r="B158" s="1" t="str">
        <f>Roster_Selection_Men!AB178&amp;" " &amp; "V "</f>
        <v xml:space="preserve">Siena Heights University V </v>
      </c>
      <c r="C158" s="1" t="str">
        <f>Roster_Selection_Men!AD178</f>
        <v>20-47209</v>
      </c>
      <c r="D158" s="1" t="str">
        <f>Roster_Selection_Men!AE178</f>
        <v>Logan Cook</v>
      </c>
      <c r="E158" s="23"/>
      <c r="F158" s="1" t="str">
        <f>IF(ISERROR(Baker_Scores_Men_Var!E158), " ", IF(Baker_Scores_Men_Var!E158 = "Yes", "Yes", "  "))</f>
        <v xml:space="preserve">  </v>
      </c>
      <c r="G158" s="29">
        <v>210</v>
      </c>
      <c r="H158" s="29">
        <v>209</v>
      </c>
      <c r="I158" s="29">
        <v>198</v>
      </c>
      <c r="J158" s="29">
        <v>205</v>
      </c>
      <c r="K158" s="30">
        <f t="shared" si="44"/>
        <v>822</v>
      </c>
      <c r="L158" s="30">
        <f t="shared" si="45"/>
        <v>4</v>
      </c>
      <c r="M158" s="30">
        <f t="shared" si="46"/>
        <v>205.5</v>
      </c>
    </row>
    <row r="159" spans="2:13" s="1" customFormat="1" ht="13.95" customHeight="1" x14ac:dyDescent="0.25">
      <c r="B159" s="1" t="str">
        <f>Roster_Selection_Men!AB179&amp;" " &amp; "V "</f>
        <v xml:space="preserve">Siena Heights University V </v>
      </c>
      <c r="C159" s="1" t="str">
        <f>Roster_Selection_Men!AD179</f>
        <v>11-79415</v>
      </c>
      <c r="D159" s="1" t="str">
        <f>Roster_Selection_Men!AE179</f>
        <v>Noah Tafanelli</v>
      </c>
      <c r="E159" s="23"/>
      <c r="F159" s="1" t="str">
        <f>IF(ISERROR(Baker_Scores_Men_Var!E159), " ", IF(Baker_Scores_Men_Var!E159 = "Yes", "Yes", "  "))</f>
        <v xml:space="preserve">  </v>
      </c>
      <c r="G159" s="29">
        <v>226</v>
      </c>
      <c r="H159" s="29">
        <v>154</v>
      </c>
      <c r="I159" s="29">
        <v>0</v>
      </c>
      <c r="J159" s="29">
        <v>259</v>
      </c>
      <c r="K159" s="30">
        <f t="shared" si="44"/>
        <v>639</v>
      </c>
      <c r="L159" s="30">
        <f t="shared" si="45"/>
        <v>3</v>
      </c>
      <c r="M159" s="30">
        <f t="shared" si="46"/>
        <v>213</v>
      </c>
    </row>
    <row r="160" spans="2:13" s="1" customFormat="1" ht="13.95" customHeight="1" x14ac:dyDescent="0.25">
      <c r="B160" s="1" t="str">
        <f>Roster_Selection_Men!AB180&amp;" " &amp; "V "</f>
        <v xml:space="preserve">Siena Heights University V </v>
      </c>
      <c r="C160" s="1" t="str">
        <f>Roster_Selection_Men!AD180</f>
        <v>11-545488</v>
      </c>
      <c r="D160" s="1" t="str">
        <f>Roster_Selection_Men!AE180</f>
        <v>Paul Scheuher</v>
      </c>
      <c r="E160" s="23"/>
      <c r="F160" s="1" t="str">
        <f>IF(ISERROR(Baker_Scores_Men_Var!E160), " ", IF(Baker_Scores_Men_Var!E160 = "Yes", "Yes", "  "))</f>
        <v xml:space="preserve">  </v>
      </c>
      <c r="G160" s="29">
        <v>201</v>
      </c>
      <c r="H160" s="29">
        <v>200</v>
      </c>
      <c r="I160" s="29">
        <v>202</v>
      </c>
      <c r="J160" s="29">
        <v>210</v>
      </c>
      <c r="K160" s="30">
        <f t="shared" si="44"/>
        <v>813</v>
      </c>
      <c r="L160" s="30">
        <f t="shared" si="45"/>
        <v>4</v>
      </c>
      <c r="M160" s="30">
        <f t="shared" si="46"/>
        <v>203.25</v>
      </c>
    </row>
    <row r="161" spans="2:52" s="1" customFormat="1" ht="13.95" customHeight="1" x14ac:dyDescent="0.25">
      <c r="B161" s="1" t="str">
        <f>Roster_Selection_Men!AB181&amp;" " &amp; "V "</f>
        <v xml:space="preserve">Siena Heights University V </v>
      </c>
      <c r="C161" s="1" t="str">
        <f>Roster_Selection_Men!AD181</f>
        <v>17-3177</v>
      </c>
      <c r="D161" s="1" t="str">
        <f>Roster_Selection_Men!AE181</f>
        <v>Robert Burcar</v>
      </c>
      <c r="E161" s="23"/>
      <c r="F161" s="1" t="str">
        <f>IF(ISERROR(Baker_Scores_Men_Var!E161), " ", IF(Baker_Scores_Men_Var!E161 = "Yes", "Yes", "  "))</f>
        <v xml:space="preserve">  </v>
      </c>
      <c r="G161" s="29">
        <v>161</v>
      </c>
      <c r="H161" s="29">
        <v>168</v>
      </c>
      <c r="I161" s="29">
        <v>0</v>
      </c>
      <c r="J161" s="29">
        <v>0</v>
      </c>
      <c r="K161" s="30">
        <f t="shared" si="44"/>
        <v>329</v>
      </c>
      <c r="L161" s="30">
        <f t="shared" si="45"/>
        <v>2</v>
      </c>
      <c r="M161" s="30">
        <f t="shared" si="46"/>
        <v>164.5</v>
      </c>
    </row>
    <row r="162" spans="2:52" s="1" customFormat="1" ht="13.95" customHeight="1" x14ac:dyDescent="0.25">
      <c r="B162" s="1" t="str">
        <f>Roster_Selection_Men!AB182&amp;" " &amp; "V "</f>
        <v xml:space="preserve">Siena Heights University V </v>
      </c>
      <c r="C162" s="1" t="str">
        <f>Roster_Selection_Men!AD182</f>
        <v>11-251803</v>
      </c>
      <c r="D162" s="1" t="str">
        <f>Roster_Selection_Men!AE182</f>
        <v>Sean Fitzgibbon</v>
      </c>
      <c r="E162" s="23"/>
      <c r="F162" s="1" t="str">
        <f>IF(ISERROR(Baker_Scores_Men_Var!E162), " ", IF(Baker_Scores_Men_Var!E162 = "Yes", "Yes", "  "))</f>
        <v xml:space="preserve">  </v>
      </c>
      <c r="G162" s="29">
        <v>0</v>
      </c>
      <c r="H162" s="29">
        <v>0</v>
      </c>
      <c r="I162" s="29">
        <v>171</v>
      </c>
      <c r="J162" s="29">
        <v>156</v>
      </c>
      <c r="K162" s="30">
        <f t="shared" si="44"/>
        <v>327</v>
      </c>
      <c r="L162" s="30">
        <f t="shared" si="45"/>
        <v>2</v>
      </c>
      <c r="M162" s="30">
        <f t="shared" si="46"/>
        <v>163.5</v>
      </c>
    </row>
    <row r="163" spans="2:52" s="1" customFormat="1" ht="13.95" customHeight="1" x14ac:dyDescent="0.25">
      <c r="B163" s="1" t="s">
        <v>690</v>
      </c>
      <c r="C163" s="28" t="s">
        <v>243</v>
      </c>
      <c r="D163" s="23" t="s">
        <v>243</v>
      </c>
      <c r="E163" s="23"/>
      <c r="F163" s="23"/>
      <c r="G163" s="29"/>
      <c r="H163" s="29"/>
      <c r="I163" s="29"/>
      <c r="J163" s="29"/>
      <c r="K163" s="30">
        <f t="shared" si="44"/>
        <v>0</v>
      </c>
      <c r="L163" s="30">
        <f t="shared" si="45"/>
        <v>0</v>
      </c>
      <c r="M163" s="30">
        <f t="shared" si="46"/>
        <v>0</v>
      </c>
    </row>
    <row r="164" spans="2:52" s="1" customFormat="1" ht="13.95" customHeight="1" x14ac:dyDescent="0.25">
      <c r="B164" s="1" t="s">
        <v>690</v>
      </c>
      <c r="C164" s="28" t="s">
        <v>243</v>
      </c>
      <c r="D164" s="23" t="s">
        <v>243</v>
      </c>
      <c r="E164" s="23"/>
      <c r="F164" s="23"/>
      <c r="G164" s="29"/>
      <c r="H164" s="29"/>
      <c r="I164" s="29"/>
      <c r="J164" s="29"/>
      <c r="K164" s="30">
        <f t="shared" si="44"/>
        <v>0</v>
      </c>
      <c r="L164" s="30">
        <f t="shared" si="45"/>
        <v>0</v>
      </c>
      <c r="M164" s="30">
        <f t="shared" si="46"/>
        <v>0</v>
      </c>
    </row>
    <row r="165" spans="2:52" s="1" customFormat="1" ht="13.95" customHeight="1" x14ac:dyDescent="0.25">
      <c r="B165" s="1" t="s">
        <v>690</v>
      </c>
      <c r="C165" s="28" t="s">
        <v>243</v>
      </c>
      <c r="D165" s="23" t="s">
        <v>243</v>
      </c>
      <c r="E165" s="23"/>
      <c r="F165" s="23"/>
      <c r="G165" s="31"/>
      <c r="H165" s="31"/>
      <c r="I165" s="31"/>
      <c r="J165" s="31"/>
      <c r="K165" s="32">
        <f t="shared" si="44"/>
        <v>0</v>
      </c>
      <c r="L165" s="32">
        <f t="shared" si="45"/>
        <v>0</v>
      </c>
      <c r="M165" s="30">
        <f t="shared" si="46"/>
        <v>0</v>
      </c>
    </row>
    <row r="166" spans="2:52" s="1" customFormat="1" ht="13.95" customHeight="1" x14ac:dyDescent="0.3">
      <c r="B166" s="33"/>
      <c r="G166" s="30">
        <f t="shared" ref="G166:L166" si="47">SUM(G155:G165)</f>
        <v>991</v>
      </c>
      <c r="H166" s="30">
        <f t="shared" si="47"/>
        <v>903</v>
      </c>
      <c r="I166" s="30">
        <f t="shared" si="47"/>
        <v>963</v>
      </c>
      <c r="J166" s="30">
        <f t="shared" si="47"/>
        <v>1022</v>
      </c>
      <c r="K166" s="34">
        <f t="shared" si="47"/>
        <v>3879</v>
      </c>
      <c r="L166" s="34">
        <f t="shared" si="47"/>
        <v>20</v>
      </c>
    </row>
    <row r="167" spans="2:52" s="1" customFormat="1" ht="13.95" customHeight="1" x14ac:dyDescent="0.25"/>
    <row r="168" spans="2:52" s="1" customFormat="1" ht="13.95" customHeight="1" x14ac:dyDescent="0.25"/>
    <row r="169" spans="2:52" s="1" customFormat="1" ht="13.95" customHeight="1" x14ac:dyDescent="0.25"/>
    <row r="170" spans="2:52" s="1" customFormat="1" ht="13.95" customHeight="1" x14ac:dyDescent="0.25"/>
    <row r="171" spans="2:52" s="1" customFormat="1" ht="13.95" customHeight="1" x14ac:dyDescent="0.3">
      <c r="E171" s="35" t="s">
        <v>691</v>
      </c>
      <c r="F171" s="36"/>
      <c r="G171" s="37">
        <f t="shared" ref="G171:L171" si="48">SUM(G23,G36,G49,G62,G75,G88,G101,G114,G127,G140,G153,G166)</f>
        <v>11450</v>
      </c>
      <c r="H171" s="37">
        <f t="shared" si="48"/>
        <v>11551</v>
      </c>
      <c r="I171" s="37">
        <f t="shared" si="48"/>
        <v>11838</v>
      </c>
      <c r="J171" s="37">
        <f t="shared" si="48"/>
        <v>11932</v>
      </c>
      <c r="K171" s="38">
        <f t="shared" si="48"/>
        <v>46771</v>
      </c>
      <c r="L171" s="39">
        <f t="shared" si="48"/>
        <v>240</v>
      </c>
      <c r="AZ171" s="13" t="s">
        <v>692</v>
      </c>
    </row>
    <row r="172" spans="2:52" s="1" customFormat="1" ht="13.95" customHeight="1" x14ac:dyDescent="0.25">
      <c r="E172" s="40" t="s">
        <v>693</v>
      </c>
      <c r="F172" s="41"/>
      <c r="G172" s="42">
        <f>SUM(G171/(12))</f>
        <v>954.16666666666663</v>
      </c>
      <c r="H172" s="42">
        <f>SUM(H171/(12))</f>
        <v>962.58333333333337</v>
      </c>
      <c r="I172" s="42">
        <f>SUM(I171/(12))</f>
        <v>986.5</v>
      </c>
      <c r="J172" s="42">
        <f>SUM(J171/(12))</f>
        <v>994.33333333333337</v>
      </c>
      <c r="K172" s="41"/>
      <c r="L172" s="43"/>
    </row>
    <row r="173" spans="2:52" s="1" customFormat="1" ht="13.95" customHeight="1" x14ac:dyDescent="0.25"/>
    <row r="174" spans="2:52" s="1" customFormat="1" ht="13.95" customHeight="1" x14ac:dyDescent="0.25"/>
    <row r="175" spans="2:52" s="1" customFormat="1" ht="13.95" customHeight="1" x14ac:dyDescent="0.25"/>
    <row r="176" spans="2:52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J22 G155:J165 G142:J152 G129:J139 G116:J126 G103:J113 G90:J100 G77:J87 G64:J74 G51:J61 G38:J48 G25:J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="85" zoomScaleNormal="85" workbookViewId="0">
      <pane ySplit="11" topLeftCell="A60" activePane="bottomLeft" state="frozen"/>
      <selection pane="bottomLeft" activeCell="J70" sqref="J70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668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669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670</v>
      </c>
    </row>
    <row r="4" spans="1:54" s="4" customFormat="1" ht="17.399999999999999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7.399999999999999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7.399999999999999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671</v>
      </c>
      <c r="H10" s="5" t="s">
        <v>671</v>
      </c>
      <c r="I10" s="5" t="s">
        <v>671</v>
      </c>
      <c r="J10" s="5" t="s">
        <v>671</v>
      </c>
      <c r="K10" s="5"/>
      <c r="L10" s="5" t="s">
        <v>672</v>
      </c>
      <c r="M10" s="18" t="s">
        <v>673</v>
      </c>
      <c r="N10" s="18"/>
      <c r="O10" s="18"/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674</v>
      </c>
      <c r="C11" s="19" t="s">
        <v>24</v>
      </c>
      <c r="D11" s="19" t="s">
        <v>25</v>
      </c>
      <c r="E11" s="19" t="s">
        <v>675</v>
      </c>
      <c r="F11" s="19" t="s">
        <v>676</v>
      </c>
      <c r="G11" s="19">
        <v>1</v>
      </c>
      <c r="H11" s="19">
        <v>2</v>
      </c>
      <c r="I11" s="19">
        <v>3</v>
      </c>
      <c r="J11" s="19">
        <v>4</v>
      </c>
      <c r="K11" s="5" t="s">
        <v>677</v>
      </c>
      <c r="L11" s="5" t="s">
        <v>675</v>
      </c>
      <c r="M11" s="5" t="s">
        <v>678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Roster_Selection_Men!AF11&amp;" " &amp; "JV1 "</f>
        <v xml:space="preserve">Aquinas College JV1 </v>
      </c>
      <c r="C12" s="1" t="str">
        <f>Roster_Selection_Men!AH11</f>
        <v>19-34469</v>
      </c>
      <c r="D12" s="1" t="str">
        <f>Roster_Selection_Men!AI11</f>
        <v>Brendan Madej</v>
      </c>
      <c r="E12" s="23"/>
      <c r="F12" s="1" t="str">
        <f>IF(ISERROR(Baker_Scores_Men_JV!E12), " ", IF(Baker_Scores_Men_JV!E12 = "Yes", "Yes", "  "))</f>
        <v xml:space="preserve">  </v>
      </c>
      <c r="G12" s="44">
        <v>145</v>
      </c>
      <c r="H12" s="44">
        <v>222</v>
      </c>
      <c r="I12" s="44">
        <v>182</v>
      </c>
      <c r="J12" s="44">
        <v>176</v>
      </c>
      <c r="K12" s="19">
        <f t="shared" ref="K12:K22" si="0">SUM(G12:J12)</f>
        <v>725</v>
      </c>
      <c r="L12" s="19">
        <f t="shared" ref="L12:L22" si="1">COUNTIF(G12:J12, "&gt;0" )</f>
        <v>4</v>
      </c>
      <c r="M12" s="19">
        <f t="shared" ref="M12:M22" si="2">IF(L12=0,0,K12/L12)</f>
        <v>181.25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5" customHeight="1" x14ac:dyDescent="0.25">
      <c r="A13" s="24"/>
      <c r="B13" s="1" t="str">
        <f>Roster_Selection_Men!AF12&amp;" " &amp; "JV1 "</f>
        <v xml:space="preserve">Aquinas College JV1 </v>
      </c>
      <c r="C13" s="1" t="str">
        <f>Roster_Selection_Men!AH12</f>
        <v>11-520072</v>
      </c>
      <c r="D13" s="1" t="str">
        <f>Roster_Selection_Men!AI12</f>
        <v>Greyson White</v>
      </c>
      <c r="E13" s="23"/>
      <c r="F13" s="1" t="str">
        <f>IF(ISERROR(Baker_Scores_Men_JV!E13), " ", IF(Baker_Scores_Men_JV!E13 = "Yes", "Yes", "  "))</f>
        <v xml:space="preserve">  </v>
      </c>
      <c r="G13" s="44">
        <v>165</v>
      </c>
      <c r="H13" s="44">
        <v>203</v>
      </c>
      <c r="I13" s="44">
        <v>190</v>
      </c>
      <c r="J13" s="44">
        <v>264</v>
      </c>
      <c r="K13" s="19">
        <f t="shared" si="0"/>
        <v>822</v>
      </c>
      <c r="L13" s="19">
        <f t="shared" si="1"/>
        <v>4</v>
      </c>
      <c r="M13" s="19">
        <f t="shared" si="2"/>
        <v>205.5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5" customHeight="1" x14ac:dyDescent="0.25">
      <c r="A14" s="24"/>
      <c r="B14" s="1" t="str">
        <f>Roster_Selection_Men!AF13&amp;" " &amp; "JV1 "</f>
        <v xml:space="preserve">Aquinas College JV1 </v>
      </c>
      <c r="C14" s="1" t="str">
        <f>Roster_Selection_Men!AH13</f>
        <v>19-84855</v>
      </c>
      <c r="D14" s="1" t="str">
        <f>Roster_Selection_Men!AI13</f>
        <v>Ian Carmichael</v>
      </c>
      <c r="E14" s="23"/>
      <c r="F14" s="1" t="str">
        <f>IF(ISERROR(Baker_Scores_Men_JV!E14), " ", IF(Baker_Scores_Men_JV!E14 = "Yes", "Yes", "  "))</f>
        <v xml:space="preserve">  </v>
      </c>
      <c r="G14" s="44">
        <v>225</v>
      </c>
      <c r="H14" s="44">
        <v>192</v>
      </c>
      <c r="I14" s="44">
        <v>137</v>
      </c>
      <c r="J14" s="44">
        <v>0</v>
      </c>
      <c r="K14" s="19">
        <f t="shared" si="0"/>
        <v>554</v>
      </c>
      <c r="L14" s="19">
        <f t="shared" si="1"/>
        <v>3</v>
      </c>
      <c r="M14" s="19">
        <f t="shared" si="2"/>
        <v>184.66666666666666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5" customHeight="1" x14ac:dyDescent="0.25">
      <c r="A15" s="24"/>
      <c r="B15" s="1" t="str">
        <f>Roster_Selection_Men!AF14&amp;" " &amp; "JV1 "</f>
        <v xml:space="preserve">Aquinas College JV1 </v>
      </c>
      <c r="C15" s="1" t="str">
        <f>Roster_Selection_Men!AH14</f>
        <v>16-155185</v>
      </c>
      <c r="D15" s="1" t="str">
        <f>Roster_Selection_Men!AI14</f>
        <v>Kyle Cameon</v>
      </c>
      <c r="E15" s="23"/>
      <c r="F15" s="1" t="str">
        <f>IF(ISERROR(Baker_Scores_Men_JV!E15), " ", IF(Baker_Scores_Men_JV!E15 = "Yes", "Yes", "  "))</f>
        <v xml:space="preserve">  </v>
      </c>
      <c r="G15" s="44">
        <v>161</v>
      </c>
      <c r="H15" s="44">
        <v>206</v>
      </c>
      <c r="I15" s="44">
        <v>168</v>
      </c>
      <c r="J15" s="44">
        <v>202</v>
      </c>
      <c r="K15" s="19">
        <f t="shared" si="0"/>
        <v>737</v>
      </c>
      <c r="L15" s="19">
        <f t="shared" si="1"/>
        <v>4</v>
      </c>
      <c r="M15" s="19">
        <f t="shared" si="2"/>
        <v>184.25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5" customHeight="1" x14ac:dyDescent="0.25">
      <c r="A16" s="24"/>
      <c r="B16" s="1" t="str">
        <f>Roster_Selection_Men!AF15&amp;" " &amp; "JV1 "</f>
        <v xml:space="preserve">Aquinas College JV1 </v>
      </c>
      <c r="C16" s="1" t="str">
        <f>Roster_Selection_Men!AH15</f>
        <v>18-85923</v>
      </c>
      <c r="D16" s="1" t="str">
        <f>Roster_Selection_Men!AI15</f>
        <v>Mark Musgrave</v>
      </c>
      <c r="E16" s="23"/>
      <c r="F16" s="1" t="str">
        <f>IF(ISERROR(Baker_Scores_Men_JV!E16), " ", IF(Baker_Scores_Men_JV!E16 = "Yes", "Yes", "  "))</f>
        <v xml:space="preserve">  </v>
      </c>
      <c r="G16" s="44">
        <v>0</v>
      </c>
      <c r="H16" s="44">
        <v>200</v>
      </c>
      <c r="I16" s="44">
        <v>150</v>
      </c>
      <c r="J16" s="44">
        <v>156</v>
      </c>
      <c r="K16" s="19">
        <f t="shared" si="0"/>
        <v>506</v>
      </c>
      <c r="L16" s="19">
        <f t="shared" si="1"/>
        <v>3</v>
      </c>
      <c r="M16" s="19">
        <f t="shared" si="2"/>
        <v>168.66666666666666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5" customHeight="1" x14ac:dyDescent="0.25">
      <c r="A17" s="24"/>
      <c r="B17" s="1" t="str">
        <f>Roster_Selection_Men!AF16&amp;" " &amp; "JV1 "</f>
        <v xml:space="preserve">Aquinas College JV1 </v>
      </c>
      <c r="C17" s="1" t="str">
        <f>Roster_Selection_Men!AH16</f>
        <v>22-7517</v>
      </c>
      <c r="D17" s="1" t="str">
        <f>Roster_Selection_Men!AI16</f>
        <v>Nathan Kozminski</v>
      </c>
      <c r="E17" s="23"/>
      <c r="F17" s="1" t="str">
        <f>IF(ISERROR(Baker_Scores_Men_JV!E17), " ", IF(Baker_Scores_Men_JV!E17 = "Yes", "Yes", "  "))</f>
        <v xml:space="preserve">  </v>
      </c>
      <c r="G17" s="44">
        <v>106</v>
      </c>
      <c r="H17" s="44">
        <v>0</v>
      </c>
      <c r="I17" s="44">
        <v>0</v>
      </c>
      <c r="J17" s="44">
        <v>151</v>
      </c>
      <c r="K17" s="19">
        <f t="shared" si="0"/>
        <v>257</v>
      </c>
      <c r="L17" s="19">
        <f t="shared" si="1"/>
        <v>2</v>
      </c>
      <c r="M17" s="19">
        <f t="shared" si="2"/>
        <v>128.5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5" customHeight="1" x14ac:dyDescent="0.25">
      <c r="A18" s="24"/>
      <c r="B18" s="1" t="str">
        <f>Roster_Selection_Men!AF17&amp;" " &amp; "JV1 "</f>
        <v xml:space="preserve"> JV1 </v>
      </c>
      <c r="C18" s="1" t="str">
        <f>Roster_Selection_Men!AH17</f>
        <v/>
      </c>
      <c r="D18" s="1" t="str">
        <f>Roster_Selection_Men!AI17</f>
        <v/>
      </c>
      <c r="E18" s="23"/>
      <c r="F18" s="1" t="str">
        <f>IF(ISERROR(Baker_Scores_Men_JV!E18), " ", IF(Baker_Scores_Men_JV!E18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19">
        <f t="shared" si="0"/>
        <v>0</v>
      </c>
      <c r="L18" s="19">
        <f t="shared" si="1"/>
        <v>0</v>
      </c>
      <c r="M18" s="19">
        <f t="shared" si="2"/>
        <v>0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5" customHeight="1" x14ac:dyDescent="0.25">
      <c r="A19" s="24"/>
      <c r="B19" s="1" t="str">
        <f>Roster_Selection_Men!AF18&amp;" " &amp; "JV1 "</f>
        <v xml:space="preserve"> JV1 </v>
      </c>
      <c r="C19" s="1" t="str">
        <f>Roster_Selection_Men!AH18</f>
        <v/>
      </c>
      <c r="D19" s="1" t="str">
        <f>Roster_Selection_Men!AI18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19">
        <f t="shared" si="0"/>
        <v>0</v>
      </c>
      <c r="L19" s="19">
        <f t="shared" si="1"/>
        <v>0</v>
      </c>
      <c r="M19" s="19">
        <f t="shared" si="2"/>
        <v>0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5" customHeight="1" x14ac:dyDescent="0.25">
      <c r="A20" s="24"/>
      <c r="B20" s="1" t="s">
        <v>694</v>
      </c>
      <c r="C20" s="28" t="s">
        <v>243</v>
      </c>
      <c r="D20" s="23" t="s">
        <v>243</v>
      </c>
      <c r="E20" s="23"/>
      <c r="F20" s="23"/>
      <c r="G20" s="44"/>
      <c r="H20" s="44"/>
      <c r="I20" s="44"/>
      <c r="J20" s="44"/>
      <c r="K20" s="19">
        <f t="shared" si="0"/>
        <v>0</v>
      </c>
      <c r="L20" s="19">
        <f t="shared" si="1"/>
        <v>0</v>
      </c>
      <c r="M20" s="19">
        <f t="shared" si="2"/>
        <v>0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5" customHeight="1" x14ac:dyDescent="0.25">
      <c r="A21" s="24"/>
      <c r="B21" s="1" t="s">
        <v>694</v>
      </c>
      <c r="C21" s="28" t="s">
        <v>243</v>
      </c>
      <c r="D21" s="23" t="s">
        <v>243</v>
      </c>
      <c r="E21" s="23"/>
      <c r="F21" s="23"/>
      <c r="G21" s="44"/>
      <c r="H21" s="44"/>
      <c r="I21" s="44"/>
      <c r="J21" s="44"/>
      <c r="K21" s="19">
        <f t="shared" si="0"/>
        <v>0</v>
      </c>
      <c r="L21" s="19">
        <f t="shared" si="1"/>
        <v>0</v>
      </c>
      <c r="M21" s="19">
        <f t="shared" si="2"/>
        <v>0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5" customHeight="1" x14ac:dyDescent="0.25">
      <c r="A22" s="24"/>
      <c r="B22" s="1" t="s">
        <v>694</v>
      </c>
      <c r="C22" s="28" t="s">
        <v>243</v>
      </c>
      <c r="D22" s="23" t="s">
        <v>243</v>
      </c>
      <c r="E22" s="23"/>
      <c r="F22" s="23"/>
      <c r="G22" s="47"/>
      <c r="H22" s="47"/>
      <c r="I22" s="47"/>
      <c r="J22" s="47"/>
      <c r="K22" s="48">
        <f t="shared" si="0"/>
        <v>0</v>
      </c>
      <c r="L22" s="48">
        <f t="shared" si="1"/>
        <v>0</v>
      </c>
      <c r="M22" s="19">
        <f t="shared" si="2"/>
        <v>0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5" customHeight="1" x14ac:dyDescent="0.3">
      <c r="A23" s="24"/>
      <c r="B23" s="33"/>
      <c r="G23" s="19">
        <f t="shared" ref="G23:L23" si="3">SUM(G12:G22)</f>
        <v>802</v>
      </c>
      <c r="H23" s="19">
        <f t="shared" si="3"/>
        <v>1023</v>
      </c>
      <c r="I23" s="19">
        <f t="shared" si="3"/>
        <v>827</v>
      </c>
      <c r="J23" s="19">
        <f t="shared" si="3"/>
        <v>949</v>
      </c>
      <c r="K23" s="49">
        <f t="shared" si="3"/>
        <v>3601</v>
      </c>
      <c r="L23" s="49">
        <f t="shared" si="3"/>
        <v>20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5" customHeight="1" x14ac:dyDescent="0.25">
      <c r="A25" s="24"/>
      <c r="B25" s="1" t="str">
        <f>Roster_Selection_Men!AF40&amp;" " &amp; "JV1 "</f>
        <v xml:space="preserve">Concordia University JV1 </v>
      </c>
      <c r="C25" s="1" t="str">
        <f>Roster_Selection_Men!AH40</f>
        <v>11-225882</v>
      </c>
      <c r="D25" s="1" t="str">
        <f>Roster_Selection_Men!AI40</f>
        <v>Brandon Hiestand</v>
      </c>
      <c r="E25" s="23"/>
      <c r="F25" s="1" t="str">
        <f>IF(ISERROR(Baker_Scores_Men_JV!E25), " ", IF(Baker_Scores_Men_JV!E25 = "Yes", "Yes", "  "))</f>
        <v xml:space="preserve">  </v>
      </c>
      <c r="G25" s="44">
        <v>193</v>
      </c>
      <c r="H25" s="44">
        <v>225</v>
      </c>
      <c r="I25" s="44">
        <v>176</v>
      </c>
      <c r="J25" s="44">
        <v>147</v>
      </c>
      <c r="K25" s="19">
        <f t="shared" ref="K25:K35" si="4">SUM(G25:J25)</f>
        <v>741</v>
      </c>
      <c r="L25" s="19">
        <f t="shared" ref="L25:L35" si="5">COUNTIF(G25:J25, "&gt;0" )</f>
        <v>4</v>
      </c>
      <c r="M25" s="19">
        <f t="shared" ref="M25:M35" si="6">IF(L25=0,0,K25/L25)</f>
        <v>185.25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5" customHeight="1" x14ac:dyDescent="0.25">
      <c r="A26" s="24"/>
      <c r="B26" s="1" t="str">
        <f>Roster_Selection_Men!AF41&amp;" " &amp; "JV1 "</f>
        <v xml:space="preserve">Concordia University JV1 </v>
      </c>
      <c r="C26" s="1" t="str">
        <f>Roster_Selection_Men!AH41</f>
        <v>11-276689</v>
      </c>
      <c r="D26" s="1" t="str">
        <f>Roster_Selection_Men!AI41</f>
        <v>Cole Peters</v>
      </c>
      <c r="E26" s="23"/>
      <c r="F26" s="1" t="str">
        <f>IF(ISERROR(Baker_Scores_Men_JV!E26), " ", IF(Baker_Scores_Men_JV!E26 = "Yes", "Yes", "  "))</f>
        <v xml:space="preserve">  </v>
      </c>
      <c r="G26" s="44">
        <v>200</v>
      </c>
      <c r="H26" s="44">
        <v>178</v>
      </c>
      <c r="I26" s="44">
        <v>226</v>
      </c>
      <c r="J26" s="44">
        <v>203</v>
      </c>
      <c r="K26" s="19">
        <f t="shared" si="4"/>
        <v>807</v>
      </c>
      <c r="L26" s="19">
        <f t="shared" si="5"/>
        <v>4</v>
      </c>
      <c r="M26" s="19">
        <f t="shared" si="6"/>
        <v>201.75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5" customHeight="1" x14ac:dyDescent="0.25">
      <c r="A27" s="24"/>
      <c r="B27" s="1" t="str">
        <f>Roster_Selection_Men!AF42&amp;" " &amp; "JV1 "</f>
        <v xml:space="preserve">Concordia University JV1 </v>
      </c>
      <c r="C27" s="1" t="str">
        <f>Roster_Selection_Men!AH42</f>
        <v>8414-15971</v>
      </c>
      <c r="D27" s="1" t="str">
        <f>Roster_Selection_Men!AI42</f>
        <v>Conner Lackey</v>
      </c>
      <c r="E27" s="23"/>
      <c r="F27" s="1" t="str">
        <f>IF(ISERROR(Baker_Scores_Men_JV!E27), " ", IF(Baker_Scores_Men_JV!E27 = "Yes", "Yes", "  "))</f>
        <v xml:space="preserve">  </v>
      </c>
      <c r="G27" s="44">
        <v>223</v>
      </c>
      <c r="H27" s="44">
        <v>190</v>
      </c>
      <c r="I27" s="44">
        <v>202</v>
      </c>
      <c r="J27" s="44">
        <v>190</v>
      </c>
      <c r="K27" s="19">
        <f t="shared" si="4"/>
        <v>805</v>
      </c>
      <c r="L27" s="19">
        <f t="shared" si="5"/>
        <v>4</v>
      </c>
      <c r="M27" s="19">
        <f t="shared" si="6"/>
        <v>201.25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5" customHeight="1" x14ac:dyDescent="0.25">
      <c r="A28" s="24"/>
      <c r="B28" s="1" t="str">
        <f>Roster_Selection_Men!AF43&amp;" " &amp; "JV1 "</f>
        <v xml:space="preserve">Concordia University JV1 </v>
      </c>
      <c r="C28" s="1" t="str">
        <f>Roster_Selection_Men!AH43</f>
        <v>11-752550</v>
      </c>
      <c r="D28" s="1" t="str">
        <f>Roster_Selection_Men!AI43</f>
        <v>Hunter Fletcher</v>
      </c>
      <c r="E28" s="23"/>
      <c r="F28" s="1" t="str">
        <f>IF(ISERROR(Baker_Scores_Men_JV!E28), " ", IF(Baker_Scores_Men_JV!E28 = "Yes", "Yes", "  "))</f>
        <v xml:space="preserve">  </v>
      </c>
      <c r="G28" s="44">
        <v>174</v>
      </c>
      <c r="H28" s="44">
        <v>229</v>
      </c>
      <c r="I28" s="44">
        <v>185</v>
      </c>
      <c r="J28" s="44">
        <v>212</v>
      </c>
      <c r="K28" s="19">
        <f t="shared" si="4"/>
        <v>800</v>
      </c>
      <c r="L28" s="19">
        <f t="shared" si="5"/>
        <v>4</v>
      </c>
      <c r="M28" s="19">
        <f t="shared" si="6"/>
        <v>200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5" customHeight="1" x14ac:dyDescent="0.25">
      <c r="A29" s="24"/>
      <c r="B29" s="1" t="str">
        <f>Roster_Selection_Men!AF44&amp;" " &amp; "JV1 "</f>
        <v xml:space="preserve">Concordia University JV1 </v>
      </c>
      <c r="C29" s="1" t="str">
        <f>Roster_Selection_Men!AH44</f>
        <v>21-3352</v>
      </c>
      <c r="D29" s="1" t="str">
        <f>Roster_Selection_Men!AI44</f>
        <v>Marek Bernhardt</v>
      </c>
      <c r="E29" s="23"/>
      <c r="F29" s="1" t="str">
        <f>IF(ISERROR(Baker_Scores_Men_JV!E29), " ", IF(Baker_Scores_Men_JV!E29 = "Yes", "Yes", "  "))</f>
        <v xml:space="preserve">  </v>
      </c>
      <c r="G29" s="44">
        <v>0</v>
      </c>
      <c r="H29" s="44">
        <v>0</v>
      </c>
      <c r="I29" s="44">
        <v>0</v>
      </c>
      <c r="J29" s="44">
        <v>0</v>
      </c>
      <c r="K29" s="19">
        <f t="shared" si="4"/>
        <v>0</v>
      </c>
      <c r="L29" s="19">
        <f t="shared" si="5"/>
        <v>0</v>
      </c>
      <c r="M29" s="19">
        <f t="shared" si="6"/>
        <v>0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5" customHeight="1" x14ac:dyDescent="0.25">
      <c r="A30" s="24"/>
      <c r="B30" s="1" t="str">
        <f>Roster_Selection_Men!AF45&amp;" " &amp; "JV1 "</f>
        <v xml:space="preserve">Concordia University JV1 </v>
      </c>
      <c r="C30" s="1" t="str">
        <f>Roster_Selection_Men!AH45</f>
        <v>11-721550</v>
      </c>
      <c r="D30" s="1" t="str">
        <f>Roster_Selection_Men!AI45</f>
        <v>Nicholas Cranson</v>
      </c>
      <c r="E30" s="23"/>
      <c r="F30" s="1" t="str">
        <f>IF(ISERROR(Baker_Scores_Men_JV!E30), " ", IF(Baker_Scores_Men_JV!E30 = "Yes", "Yes", "  "))</f>
        <v xml:space="preserve">  </v>
      </c>
      <c r="G30" s="44">
        <v>0</v>
      </c>
      <c r="H30" s="44">
        <v>0</v>
      </c>
      <c r="I30" s="44">
        <v>204</v>
      </c>
      <c r="J30" s="44">
        <v>147</v>
      </c>
      <c r="K30" s="19">
        <f t="shared" si="4"/>
        <v>351</v>
      </c>
      <c r="L30" s="19">
        <f t="shared" si="5"/>
        <v>2</v>
      </c>
      <c r="M30" s="19">
        <f t="shared" si="6"/>
        <v>175.5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5" customHeight="1" x14ac:dyDescent="0.25">
      <c r="A31" s="24"/>
      <c r="B31" s="1" t="str">
        <f>Roster_Selection_Men!AF46&amp;" " &amp; "JV1 "</f>
        <v xml:space="preserve"> JV1 </v>
      </c>
      <c r="C31" s="1" t="str">
        <f>Roster_Selection_Men!AH46</f>
        <v/>
      </c>
      <c r="D31" s="1" t="str">
        <f>Roster_Selection_Men!AI46</f>
        <v/>
      </c>
      <c r="E31" s="23"/>
      <c r="F31" s="1" t="str">
        <f>IF(ISERROR(Baker_Scores_Men_JV!E31), " ", IF(Baker_Scores_Men_JV!E31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19">
        <f t="shared" si="4"/>
        <v>0</v>
      </c>
      <c r="L31" s="19">
        <f t="shared" si="5"/>
        <v>0</v>
      </c>
      <c r="M31" s="19">
        <f t="shared" si="6"/>
        <v>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5" customHeight="1" x14ac:dyDescent="0.25">
      <c r="A32" s="24"/>
      <c r="B32" s="1" t="str">
        <f>Roster_Selection_Men!AF47&amp;" " &amp; "JV1 "</f>
        <v xml:space="preserve"> JV1 </v>
      </c>
      <c r="C32" s="1" t="str">
        <f>Roster_Selection_Men!AH47</f>
        <v/>
      </c>
      <c r="D32" s="1" t="str">
        <f>Roster_Selection_Men!AI47</f>
        <v/>
      </c>
      <c r="E32" s="23"/>
      <c r="F32" s="1" t="str">
        <f>IF(ISERROR(Baker_Scores_Men_JV!E32), " ", IF(Baker_Scores_Men_JV!E32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19">
        <f t="shared" si="4"/>
        <v>0</v>
      </c>
      <c r="L32" s="19">
        <f t="shared" si="5"/>
        <v>0</v>
      </c>
      <c r="M32" s="19">
        <f t="shared" si="6"/>
        <v>0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/>
      <c r="B33" s="1" t="s">
        <v>695</v>
      </c>
      <c r="C33" s="28"/>
      <c r="D33" s="23" t="s">
        <v>883</v>
      </c>
      <c r="E33" s="23"/>
      <c r="F33" s="23"/>
      <c r="G33" s="44">
        <v>187</v>
      </c>
      <c r="H33" s="44">
        <v>140</v>
      </c>
      <c r="I33" s="44">
        <v>0</v>
      </c>
      <c r="J33" s="44">
        <v>0</v>
      </c>
      <c r="K33" s="19">
        <f t="shared" si="4"/>
        <v>327</v>
      </c>
      <c r="L33" s="19">
        <f t="shared" si="5"/>
        <v>2</v>
      </c>
      <c r="M33" s="19">
        <f t="shared" si="6"/>
        <v>163.5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/>
      <c r="B34" s="1" t="s">
        <v>695</v>
      </c>
      <c r="C34" s="28" t="s">
        <v>243</v>
      </c>
      <c r="D34" s="23" t="s">
        <v>243</v>
      </c>
      <c r="E34" s="23"/>
      <c r="F34" s="23"/>
      <c r="G34" s="44"/>
      <c r="H34" s="44"/>
      <c r="I34" s="44"/>
      <c r="J34" s="44"/>
      <c r="K34" s="19">
        <f t="shared" si="4"/>
        <v>0</v>
      </c>
      <c r="L34" s="19">
        <f t="shared" si="5"/>
        <v>0</v>
      </c>
      <c r="M34" s="19">
        <f t="shared" si="6"/>
        <v>0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/>
      <c r="B35" s="1" t="s">
        <v>695</v>
      </c>
      <c r="C35" s="28" t="s">
        <v>243</v>
      </c>
      <c r="D35" s="23" t="s">
        <v>243</v>
      </c>
      <c r="E35" s="23"/>
      <c r="F35" s="23"/>
      <c r="G35" s="47"/>
      <c r="H35" s="47"/>
      <c r="I35" s="47"/>
      <c r="J35" s="47"/>
      <c r="K35" s="48">
        <f t="shared" si="4"/>
        <v>0</v>
      </c>
      <c r="L35" s="48">
        <f t="shared" si="5"/>
        <v>0</v>
      </c>
      <c r="M35" s="19">
        <f t="shared" si="6"/>
        <v>0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3">
      <c r="A36" s="24"/>
      <c r="B36" s="33"/>
      <c r="G36" s="19">
        <f t="shared" ref="G36:L36" si="7">SUM(G25:G35)</f>
        <v>977</v>
      </c>
      <c r="H36" s="19">
        <f t="shared" si="7"/>
        <v>962</v>
      </c>
      <c r="I36" s="19">
        <f t="shared" si="7"/>
        <v>993</v>
      </c>
      <c r="J36" s="19">
        <f t="shared" si="7"/>
        <v>899</v>
      </c>
      <c r="K36" s="49">
        <f t="shared" si="7"/>
        <v>3831</v>
      </c>
      <c r="L36" s="49">
        <f t="shared" si="7"/>
        <v>20</v>
      </c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/>
      <c r="B38" s="1" t="str">
        <f>Roster_Selection_Men!AF61&amp;" " &amp; "JV1 "</f>
        <v xml:space="preserve">Cornerstone University JV1 </v>
      </c>
      <c r="C38" s="1" t="str">
        <f>Roster_Selection_Men!AH61</f>
        <v>23-52181</v>
      </c>
      <c r="D38" s="1" t="str">
        <f>Roster_Selection_Men!AI61</f>
        <v>Alex Cruzan</v>
      </c>
      <c r="E38" s="23"/>
      <c r="F38" s="1" t="str">
        <f>IF(ISERROR(Baker_Scores_Men_JV!E38), " ", IF(Baker_Scores_Men_JV!E38 = "Yes", "Yes", "  "))</f>
        <v xml:space="preserve">  </v>
      </c>
      <c r="G38" s="44">
        <v>137</v>
      </c>
      <c r="H38" s="44">
        <v>161</v>
      </c>
      <c r="I38" s="44">
        <v>121</v>
      </c>
      <c r="J38" s="44">
        <v>98</v>
      </c>
      <c r="K38" s="19">
        <f t="shared" ref="K38:K48" si="8">SUM(G38:J38)</f>
        <v>517</v>
      </c>
      <c r="L38" s="19">
        <f t="shared" ref="L38:L48" si="9">COUNTIF(G38:J38, "&gt;0" )</f>
        <v>4</v>
      </c>
      <c r="M38" s="19">
        <f t="shared" ref="M38:M48" si="10">IF(L38=0,0,K38/L38)</f>
        <v>129.25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/>
      <c r="B39" s="1" t="str">
        <f>Roster_Selection_Men!AF62&amp;" " &amp; "JV1 "</f>
        <v xml:space="preserve">Cornerstone University JV1 </v>
      </c>
      <c r="C39" s="1" t="str">
        <f>Roster_Selection_Men!AH62</f>
        <v>23-1235</v>
      </c>
      <c r="D39" s="1" t="str">
        <f>Roster_Selection_Men!AI62</f>
        <v>Levi Heerema</v>
      </c>
      <c r="E39" s="23"/>
      <c r="F39" s="1" t="str">
        <f>IF(ISERROR(Baker_Scores_Men_JV!E39), " ", IF(Baker_Scores_Men_JV!E39 = "Yes", "Yes", "  "))</f>
        <v xml:space="preserve">  </v>
      </c>
      <c r="G39" s="44">
        <v>197</v>
      </c>
      <c r="H39" s="44">
        <v>168</v>
      </c>
      <c r="I39" s="44">
        <v>188</v>
      </c>
      <c r="J39" s="44">
        <v>230</v>
      </c>
      <c r="K39" s="19">
        <f t="shared" si="8"/>
        <v>783</v>
      </c>
      <c r="L39" s="19">
        <f t="shared" si="9"/>
        <v>4</v>
      </c>
      <c r="M39" s="19">
        <f t="shared" si="10"/>
        <v>195.75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/>
      <c r="B40" s="1" t="str">
        <f>Roster_Selection_Men!AF63&amp;" " &amp; "JV1 "</f>
        <v xml:space="preserve">Cornerstone University JV1 </v>
      </c>
      <c r="C40" s="1" t="str">
        <f>Roster_Selection_Men!AH63</f>
        <v>23-1234</v>
      </c>
      <c r="D40" s="1" t="str">
        <f>Roster_Selection_Men!AI63</f>
        <v>Nathan Slowik</v>
      </c>
      <c r="E40" s="23"/>
      <c r="F40" s="1" t="str">
        <f>IF(ISERROR(Baker_Scores_Men_JV!E40), " ", IF(Baker_Scores_Men_JV!E40 = "Yes", "Yes", "  "))</f>
        <v xml:space="preserve">  </v>
      </c>
      <c r="G40" s="44">
        <v>141</v>
      </c>
      <c r="H40" s="44">
        <v>173</v>
      </c>
      <c r="I40" s="44">
        <v>178</v>
      </c>
      <c r="J40" s="44">
        <v>157</v>
      </c>
      <c r="K40" s="19">
        <f t="shared" si="8"/>
        <v>649</v>
      </c>
      <c r="L40" s="19">
        <f t="shared" si="9"/>
        <v>4</v>
      </c>
      <c r="M40" s="19">
        <f t="shared" si="10"/>
        <v>162.25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/>
      <c r="B41" s="1" t="str">
        <f>Roster_Selection_Men!AF64&amp;" " &amp; "JV1 "</f>
        <v xml:space="preserve"> JV1 </v>
      </c>
      <c r="C41" s="1" t="str">
        <f>Roster_Selection_Men!AH64</f>
        <v/>
      </c>
      <c r="D41" s="1" t="str">
        <f>Roster_Selection_Men!AI64</f>
        <v/>
      </c>
      <c r="E41" s="23"/>
      <c r="F41" s="1" t="str">
        <f>IF(ISERROR(Baker_Scores_Men_JV!E41), " ", IF(Baker_Scores_Men_JV!E41 = "Yes", "Yes", "  "))</f>
        <v xml:space="preserve">  </v>
      </c>
      <c r="G41" s="44">
        <v>0</v>
      </c>
      <c r="H41" s="44">
        <v>0</v>
      </c>
      <c r="I41" s="44">
        <v>0</v>
      </c>
      <c r="J41" s="44">
        <v>0</v>
      </c>
      <c r="K41" s="19">
        <f t="shared" si="8"/>
        <v>0</v>
      </c>
      <c r="L41" s="19">
        <f t="shared" si="9"/>
        <v>0</v>
      </c>
      <c r="M41" s="19">
        <f t="shared" si="10"/>
        <v>0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/>
      <c r="B42" s="1" t="str">
        <f>Roster_Selection_Men!AF65&amp;" " &amp; "JV1 "</f>
        <v xml:space="preserve"> JV1 </v>
      </c>
      <c r="C42" s="1" t="str">
        <f>Roster_Selection_Men!AH65</f>
        <v/>
      </c>
      <c r="D42" s="1" t="str">
        <f>Roster_Selection_Men!AI65</f>
        <v/>
      </c>
      <c r="E42" s="23"/>
      <c r="F42" s="1" t="str">
        <f>IF(ISERROR(Baker_Scores_Men_JV!E42), " ", IF(Baker_Scores_Men_JV!E42 = "Yes", "Yes", "  "))</f>
        <v xml:space="preserve">  </v>
      </c>
      <c r="G42" s="44">
        <v>0</v>
      </c>
      <c r="H42" s="44">
        <v>0</v>
      </c>
      <c r="I42" s="44">
        <v>0</v>
      </c>
      <c r="J42" s="44">
        <v>0</v>
      </c>
      <c r="K42" s="19">
        <f t="shared" si="8"/>
        <v>0</v>
      </c>
      <c r="L42" s="19">
        <f t="shared" si="9"/>
        <v>0</v>
      </c>
      <c r="M42" s="19">
        <f t="shared" si="10"/>
        <v>0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/>
      <c r="B43" s="1" t="str">
        <f>Roster_Selection_Men!AF66&amp;" " &amp; "JV1 "</f>
        <v xml:space="preserve"> JV1 </v>
      </c>
      <c r="C43" s="1" t="str">
        <f>Roster_Selection_Men!AH66</f>
        <v/>
      </c>
      <c r="D43" s="1" t="str">
        <f>Roster_Selection_Men!AI66</f>
        <v/>
      </c>
      <c r="E43" s="23"/>
      <c r="F43" s="1" t="str">
        <f>IF(ISERROR(Baker_Scores_Men_JV!E43), " ", IF(Baker_Scores_Men_JV!E43 = "Yes", "Yes", "  "))</f>
        <v xml:space="preserve">  </v>
      </c>
      <c r="G43" s="44">
        <v>0</v>
      </c>
      <c r="H43" s="44">
        <v>0</v>
      </c>
      <c r="I43" s="44">
        <v>0</v>
      </c>
      <c r="J43" s="44">
        <v>0</v>
      </c>
      <c r="K43" s="19">
        <f t="shared" si="8"/>
        <v>0</v>
      </c>
      <c r="L43" s="19">
        <f t="shared" si="9"/>
        <v>0</v>
      </c>
      <c r="M43" s="19">
        <f t="shared" si="10"/>
        <v>0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/>
      <c r="B44" s="1" t="str">
        <f>Roster_Selection_Men!AF67&amp;" " &amp; "JV1 "</f>
        <v xml:space="preserve"> JV1 </v>
      </c>
      <c r="C44" s="1" t="str">
        <f>Roster_Selection_Men!AH67</f>
        <v/>
      </c>
      <c r="D44" s="1" t="str">
        <f>Roster_Selection_Men!AI67</f>
        <v/>
      </c>
      <c r="E44" s="23"/>
      <c r="F44" s="1" t="str">
        <f>IF(ISERROR(Baker_Scores_Men_JV!E44), " ", IF(Baker_Scores_Men_JV!E44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19">
        <f t="shared" si="8"/>
        <v>0</v>
      </c>
      <c r="L44" s="19">
        <f t="shared" si="9"/>
        <v>0</v>
      </c>
      <c r="M44" s="19">
        <f t="shared" si="10"/>
        <v>0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/>
      <c r="B45" s="1" t="str">
        <f>Roster_Selection_Men!AF68&amp;" " &amp; "JV1 "</f>
        <v xml:space="preserve"> JV1 </v>
      </c>
      <c r="C45" s="1" t="str">
        <f>Roster_Selection_Men!AH68</f>
        <v/>
      </c>
      <c r="D45" s="1" t="str">
        <f>Roster_Selection_Men!AI68</f>
        <v/>
      </c>
      <c r="E45" s="23"/>
      <c r="F45" s="1" t="str">
        <f>IF(ISERROR(Baker_Scores_Men_JV!E45), " ", IF(Baker_Scores_Men_JV!E45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19">
        <f t="shared" si="8"/>
        <v>0</v>
      </c>
      <c r="L45" s="19">
        <f t="shared" si="9"/>
        <v>0</v>
      </c>
      <c r="M45" s="19">
        <f t="shared" si="10"/>
        <v>0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/>
      <c r="B46" s="1" t="s">
        <v>696</v>
      </c>
      <c r="C46" s="28" t="s">
        <v>243</v>
      </c>
      <c r="D46" s="23" t="s">
        <v>243</v>
      </c>
      <c r="E46" s="23"/>
      <c r="F46" s="23"/>
      <c r="G46" s="44"/>
      <c r="H46" s="44"/>
      <c r="I46" s="44"/>
      <c r="J46" s="44"/>
      <c r="K46" s="19">
        <f t="shared" si="8"/>
        <v>0</v>
      </c>
      <c r="L46" s="19">
        <f t="shared" si="9"/>
        <v>0</v>
      </c>
      <c r="M46" s="19">
        <f t="shared" si="10"/>
        <v>0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/>
      <c r="B47" s="1" t="s">
        <v>696</v>
      </c>
      <c r="C47" s="28" t="s">
        <v>243</v>
      </c>
      <c r="D47" s="23" t="s">
        <v>243</v>
      </c>
      <c r="E47" s="23"/>
      <c r="F47" s="23"/>
      <c r="G47" s="44"/>
      <c r="H47" s="44"/>
      <c r="I47" s="44"/>
      <c r="J47" s="44"/>
      <c r="K47" s="19">
        <f t="shared" si="8"/>
        <v>0</v>
      </c>
      <c r="L47" s="19">
        <f t="shared" si="9"/>
        <v>0</v>
      </c>
      <c r="M47" s="19">
        <f t="shared" si="10"/>
        <v>0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/>
      <c r="B48" s="1" t="s">
        <v>696</v>
      </c>
      <c r="C48" s="28" t="s">
        <v>243</v>
      </c>
      <c r="D48" s="23" t="s">
        <v>243</v>
      </c>
      <c r="E48" s="23"/>
      <c r="F48" s="23"/>
      <c r="G48" s="47"/>
      <c r="H48" s="47"/>
      <c r="I48" s="47"/>
      <c r="J48" s="47"/>
      <c r="K48" s="48">
        <f t="shared" si="8"/>
        <v>0</v>
      </c>
      <c r="L48" s="48">
        <f t="shared" si="9"/>
        <v>0</v>
      </c>
      <c r="M48" s="19">
        <f t="shared" si="10"/>
        <v>0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3">
      <c r="A49" s="24"/>
      <c r="B49" s="33"/>
      <c r="G49" s="19">
        <f t="shared" ref="G49:L49" si="11">SUM(G38:G48)</f>
        <v>475</v>
      </c>
      <c r="H49" s="19">
        <f t="shared" si="11"/>
        <v>502</v>
      </c>
      <c r="I49" s="19">
        <f t="shared" si="11"/>
        <v>487</v>
      </c>
      <c r="J49" s="19">
        <f t="shared" si="11"/>
        <v>485</v>
      </c>
      <c r="K49" s="49">
        <f t="shared" si="11"/>
        <v>1949</v>
      </c>
      <c r="L49" s="49">
        <f t="shared" si="11"/>
        <v>12</v>
      </c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/>
      <c r="B51" s="1" t="str">
        <f>Roster_Selection_Men!AF71&amp;" " &amp; "JV1 "</f>
        <v xml:space="preserve">Indiana Institute Of Technology JV1 </v>
      </c>
      <c r="C51" s="1" t="str">
        <f>Roster_Selection_Men!AH71</f>
        <v>9024-115159</v>
      </c>
      <c r="D51" s="1" t="str">
        <f>Roster_Selection_Men!AI71</f>
        <v>Anthony Daniels</v>
      </c>
      <c r="E51" s="23"/>
      <c r="F51" s="1" t="str">
        <f>IF(ISERROR(Baker_Scores_Men_JV!E51), " ", IF(Baker_Scores_Men_JV!E51 = "Yes", "Yes", "  "))</f>
        <v xml:space="preserve">  </v>
      </c>
      <c r="G51" s="44">
        <v>147</v>
      </c>
      <c r="H51" s="44">
        <v>0</v>
      </c>
      <c r="I51" s="44">
        <v>0</v>
      </c>
      <c r="J51" s="44">
        <v>182</v>
      </c>
      <c r="K51" s="19">
        <f t="shared" ref="K51:K61" si="12">SUM(G51:J51)</f>
        <v>329</v>
      </c>
      <c r="L51" s="19">
        <f t="shared" ref="L51:L61" si="13">COUNTIF(G51:J51, "&gt;0" )</f>
        <v>2</v>
      </c>
      <c r="M51" s="19">
        <f t="shared" ref="M51:M61" si="14">IF(L51=0,0,K51/L51)</f>
        <v>164.5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/>
      <c r="B52" s="1" t="str">
        <f>Roster_Selection_Men!AF72&amp;" " &amp; "JV1 "</f>
        <v xml:space="preserve">Indiana Institute Of Technology JV1 </v>
      </c>
      <c r="C52" s="1" t="str">
        <f>Roster_Selection_Men!AH72</f>
        <v>11-274294</v>
      </c>
      <c r="D52" s="1" t="str">
        <f>Roster_Selection_Men!AI72</f>
        <v>Dylan Bulusan</v>
      </c>
      <c r="E52" s="23"/>
      <c r="F52" s="1" t="str">
        <f>IF(ISERROR(Baker_Scores_Men_JV!E52), " ", IF(Baker_Scores_Men_JV!E52 = "Yes", "Yes", "  "))</f>
        <v xml:space="preserve">  </v>
      </c>
      <c r="G52" s="44">
        <v>187</v>
      </c>
      <c r="H52" s="44">
        <v>234</v>
      </c>
      <c r="I52" s="44">
        <v>184</v>
      </c>
      <c r="J52" s="44">
        <v>171</v>
      </c>
      <c r="K52" s="19">
        <f t="shared" si="12"/>
        <v>776</v>
      </c>
      <c r="L52" s="19">
        <f t="shared" si="13"/>
        <v>4</v>
      </c>
      <c r="M52" s="19">
        <f t="shared" si="14"/>
        <v>194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/>
      <c r="B53" s="1" t="str">
        <f>Roster_Selection_Men!AF73&amp;" " &amp; "JV1 "</f>
        <v xml:space="preserve">Indiana Institute Of Technology JV1 </v>
      </c>
      <c r="C53" s="1" t="str">
        <f>Roster_Selection_Men!AH73</f>
        <v>11-293040</v>
      </c>
      <c r="D53" s="1" t="str">
        <f>Roster_Selection_Men!AI73</f>
        <v>Jacob Hull</v>
      </c>
      <c r="E53" s="23"/>
      <c r="F53" s="1" t="str">
        <f>IF(ISERROR(Baker_Scores_Men_JV!E53), " ", IF(Baker_Scores_Men_JV!E53 = "Yes", "Yes", "  "))</f>
        <v xml:space="preserve">  </v>
      </c>
      <c r="G53" s="44">
        <v>0</v>
      </c>
      <c r="H53" s="44">
        <v>0</v>
      </c>
      <c r="I53" s="44">
        <v>0</v>
      </c>
      <c r="J53" s="44">
        <v>0</v>
      </c>
      <c r="K53" s="19">
        <f t="shared" si="12"/>
        <v>0</v>
      </c>
      <c r="L53" s="19">
        <f t="shared" si="13"/>
        <v>0</v>
      </c>
      <c r="M53" s="19">
        <f t="shared" si="14"/>
        <v>0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/>
      <c r="B54" s="1" t="str">
        <f>Roster_Selection_Men!AF74&amp;" " &amp; "JV1 "</f>
        <v xml:space="preserve">Indiana Institute Of Technology JV1 </v>
      </c>
      <c r="C54" s="1" t="str">
        <f>Roster_Selection_Men!AH74</f>
        <v>11-615880</v>
      </c>
      <c r="D54" s="1" t="str">
        <f>Roster_Selection_Men!AI74</f>
        <v>Javier Ison</v>
      </c>
      <c r="E54" s="23"/>
      <c r="F54" s="1" t="str">
        <f>IF(ISERROR(Baker_Scores_Men_JV!E54), " ", IF(Baker_Scores_Men_JV!E54 = "Yes", "Yes", "  "))</f>
        <v xml:space="preserve">  </v>
      </c>
      <c r="G54" s="44">
        <v>201</v>
      </c>
      <c r="H54" s="44">
        <v>219</v>
      </c>
      <c r="I54" s="44">
        <v>204</v>
      </c>
      <c r="J54" s="44">
        <v>182</v>
      </c>
      <c r="K54" s="19">
        <f t="shared" si="12"/>
        <v>806</v>
      </c>
      <c r="L54" s="19">
        <f t="shared" si="13"/>
        <v>4</v>
      </c>
      <c r="M54" s="19">
        <f t="shared" si="14"/>
        <v>201.5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/>
      <c r="B55" s="1" t="str">
        <f>Roster_Selection_Men!AF75&amp;" " &amp; "JV1 "</f>
        <v xml:space="preserve">Indiana Institute Of Technology JV1 </v>
      </c>
      <c r="C55" s="1" t="str">
        <f>Roster_Selection_Men!AH75</f>
        <v>11-434569</v>
      </c>
      <c r="D55" s="1" t="str">
        <f>Roster_Selection_Men!AI75</f>
        <v>Joey Price</v>
      </c>
      <c r="E55" s="23"/>
      <c r="F55" s="1" t="str">
        <f>IF(ISERROR(Baker_Scores_Men_JV!E55), " ", IF(Baker_Scores_Men_JV!E55 = "Yes", "Yes", "  "))</f>
        <v xml:space="preserve">  </v>
      </c>
      <c r="G55" s="44">
        <v>213</v>
      </c>
      <c r="H55" s="44">
        <v>246</v>
      </c>
      <c r="I55" s="44">
        <v>199</v>
      </c>
      <c r="J55" s="44">
        <v>235</v>
      </c>
      <c r="K55" s="19">
        <f t="shared" si="12"/>
        <v>893</v>
      </c>
      <c r="L55" s="19">
        <f t="shared" si="13"/>
        <v>4</v>
      </c>
      <c r="M55" s="19">
        <f t="shared" si="14"/>
        <v>223.25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/>
      <c r="B56" s="1" t="str">
        <f>Roster_Selection_Men!AF76&amp;" " &amp; "JV1 "</f>
        <v xml:space="preserve">Indiana Institute Of Technology JV1 </v>
      </c>
      <c r="C56" s="1" t="str">
        <f>Roster_Selection_Men!AH76</f>
        <v>11-749233</v>
      </c>
      <c r="D56" s="1" t="str">
        <f>Roster_Selection_Men!AI76</f>
        <v>Matthew Heldman</v>
      </c>
      <c r="E56" s="23"/>
      <c r="F56" s="1" t="str">
        <f>IF(ISERROR(Baker_Scores_Men_JV!E56), " ", IF(Baker_Scores_Men_JV!E56 = "Yes", "Yes", "  "))</f>
        <v xml:space="preserve">  </v>
      </c>
      <c r="G56" s="44">
        <v>0</v>
      </c>
      <c r="H56" s="44">
        <v>160</v>
      </c>
      <c r="I56" s="44">
        <v>174</v>
      </c>
      <c r="J56" s="44">
        <v>0</v>
      </c>
      <c r="K56" s="19">
        <f t="shared" si="12"/>
        <v>334</v>
      </c>
      <c r="L56" s="19">
        <f t="shared" si="13"/>
        <v>2</v>
      </c>
      <c r="M56" s="19">
        <f t="shared" si="14"/>
        <v>167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/>
      <c r="B57" s="1" t="str">
        <f>Roster_Selection_Men!AF77&amp;" " &amp; "JV1 "</f>
        <v xml:space="preserve">Indiana Institute Of Technology JV1 </v>
      </c>
      <c r="C57" s="1" t="str">
        <f>Roster_Selection_Men!AH77</f>
        <v>11-763514</v>
      </c>
      <c r="D57" s="1" t="str">
        <f>Roster_Selection_Men!AI77</f>
        <v>Ralph Carbone</v>
      </c>
      <c r="E57" s="23"/>
      <c r="F57" s="1" t="str">
        <f>IF(ISERROR(Baker_Scores_Men_JV!E57), " ", IF(Baker_Scores_Men_JV!E57 = "Yes", "Yes", "  "))</f>
        <v xml:space="preserve">  </v>
      </c>
      <c r="G57" s="44">
        <v>152</v>
      </c>
      <c r="H57" s="44">
        <v>237</v>
      </c>
      <c r="I57" s="44">
        <v>204</v>
      </c>
      <c r="J57" s="44">
        <v>208</v>
      </c>
      <c r="K57" s="19">
        <f t="shared" si="12"/>
        <v>801</v>
      </c>
      <c r="L57" s="19">
        <f t="shared" si="13"/>
        <v>4</v>
      </c>
      <c r="M57" s="19">
        <f t="shared" si="14"/>
        <v>200.25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/>
      <c r="B58" s="1" t="str">
        <f>Roster_Selection_Men!AF78&amp;" " &amp; "JV1 "</f>
        <v xml:space="preserve"> JV1 </v>
      </c>
      <c r="C58" s="1" t="str">
        <f>Roster_Selection_Men!AH78</f>
        <v/>
      </c>
      <c r="D58" s="1" t="str">
        <f>Roster_Selection_Men!AI78</f>
        <v/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19">
        <f t="shared" si="12"/>
        <v>0</v>
      </c>
      <c r="L58" s="19">
        <f t="shared" si="13"/>
        <v>0</v>
      </c>
      <c r="M58" s="19">
        <f t="shared" si="14"/>
        <v>0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/>
      <c r="B59" s="1" t="s">
        <v>697</v>
      </c>
      <c r="C59" s="28" t="s">
        <v>243</v>
      </c>
      <c r="D59" s="23" t="s">
        <v>243</v>
      </c>
      <c r="E59" s="23"/>
      <c r="F59" s="23"/>
      <c r="G59" s="44"/>
      <c r="H59" s="44"/>
      <c r="I59" s="44"/>
      <c r="J59" s="44"/>
      <c r="K59" s="19">
        <f t="shared" si="12"/>
        <v>0</v>
      </c>
      <c r="L59" s="19">
        <f t="shared" si="13"/>
        <v>0</v>
      </c>
      <c r="M59" s="19">
        <f t="shared" si="14"/>
        <v>0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/>
      <c r="B60" s="1" t="s">
        <v>697</v>
      </c>
      <c r="C60" s="28" t="s">
        <v>243</v>
      </c>
      <c r="D60" s="23" t="s">
        <v>243</v>
      </c>
      <c r="E60" s="23"/>
      <c r="F60" s="23"/>
      <c r="G60" s="44"/>
      <c r="H60" s="44"/>
      <c r="I60" s="44"/>
      <c r="J60" s="44"/>
      <c r="K60" s="19">
        <f t="shared" si="12"/>
        <v>0</v>
      </c>
      <c r="L60" s="19">
        <f t="shared" si="13"/>
        <v>0</v>
      </c>
      <c r="M60" s="19">
        <f t="shared" si="14"/>
        <v>0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B61" s="1" t="s">
        <v>697</v>
      </c>
      <c r="C61" s="28" t="s">
        <v>243</v>
      </c>
      <c r="D61" s="23" t="s">
        <v>243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5" customHeight="1" x14ac:dyDescent="0.3">
      <c r="B62" s="33"/>
      <c r="G62" s="30">
        <f t="shared" ref="G62:L62" si="15">SUM(G51:G61)</f>
        <v>900</v>
      </c>
      <c r="H62" s="30">
        <f t="shared" si="15"/>
        <v>1096</v>
      </c>
      <c r="I62" s="30">
        <f t="shared" si="15"/>
        <v>965</v>
      </c>
      <c r="J62" s="30">
        <f t="shared" si="15"/>
        <v>978</v>
      </c>
      <c r="K62" s="34">
        <f t="shared" si="15"/>
        <v>3939</v>
      </c>
      <c r="L62" s="34">
        <f t="shared" si="15"/>
        <v>20</v>
      </c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B64" s="1" t="str">
        <f>Roster_Selection_Men!AJ71&amp;" " &amp; "JV2 "</f>
        <v xml:space="preserve">Indiana Institute Of Technology JV2 </v>
      </c>
      <c r="C64" s="1" t="str">
        <f>Roster_Selection_Men!AL71</f>
        <v>11-655419</v>
      </c>
      <c r="D64" s="1" t="str">
        <f>Roster_Selection_Men!AM71</f>
        <v>Ashton Kiessling</v>
      </c>
      <c r="E64" s="23"/>
      <c r="F64" s="1" t="str">
        <f>IF(ISERROR(Baker_Scores_Men_JV!E64), " ", IF(Baker_Scores_Men_JV!E64 = "Yes", "Yes", "  "))</f>
        <v xml:space="preserve">  </v>
      </c>
      <c r="G64" s="29">
        <v>165</v>
      </c>
      <c r="H64" s="29">
        <v>141</v>
      </c>
      <c r="I64" s="29">
        <v>126</v>
      </c>
      <c r="J64" s="29">
        <v>222</v>
      </c>
      <c r="K64" s="30">
        <f t="shared" ref="K64:K74" si="16">SUM(G64:J64)</f>
        <v>654</v>
      </c>
      <c r="L64" s="30">
        <f t="shared" ref="L64:L74" si="17">COUNTIF(G64:J64, "&gt;0" )</f>
        <v>4</v>
      </c>
      <c r="M64" s="30">
        <f t="shared" ref="M64:M74" si="18">IF(L64=0,0,K64/L64)</f>
        <v>163.5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5" customHeight="1" x14ac:dyDescent="0.25">
      <c r="B65" s="1" t="str">
        <f>Roster_Selection_Men!AJ72&amp;" " &amp; "JV2 "</f>
        <v xml:space="preserve">Indiana Institute Of Technology JV2 </v>
      </c>
      <c r="C65" s="1" t="str">
        <f>Roster_Selection_Men!AL72</f>
        <v>18-17334</v>
      </c>
      <c r="D65" s="1" t="str">
        <f>Roster_Selection_Men!AM72</f>
        <v>Donovan Oneil</v>
      </c>
      <c r="E65" s="23"/>
      <c r="F65" s="1" t="str">
        <f>IF(ISERROR(Baker_Scores_Men_JV!E65), " ", IF(Baker_Scores_Men_JV!E65 = "Yes", "Yes", "  "))</f>
        <v xml:space="preserve">  </v>
      </c>
      <c r="G65" s="29">
        <v>148</v>
      </c>
      <c r="H65" s="29">
        <v>153</v>
      </c>
      <c r="I65" s="29">
        <v>139</v>
      </c>
      <c r="J65" s="29">
        <v>235</v>
      </c>
      <c r="K65" s="30">
        <f t="shared" si="16"/>
        <v>675</v>
      </c>
      <c r="L65" s="30">
        <f t="shared" si="17"/>
        <v>4</v>
      </c>
      <c r="M65" s="30">
        <f t="shared" si="18"/>
        <v>168.75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5" customHeight="1" x14ac:dyDescent="0.25">
      <c r="B66" s="1" t="str">
        <f>Roster_Selection_Men!AJ73&amp;" " &amp; "JV2 "</f>
        <v xml:space="preserve">Indiana Institute Of Technology JV2 </v>
      </c>
      <c r="C66" s="1" t="str">
        <f>Roster_Selection_Men!AL73</f>
        <v>16-45570</v>
      </c>
      <c r="D66" s="1" t="str">
        <f>Roster_Selection_Men!AM73</f>
        <v>Ethan Rubio</v>
      </c>
      <c r="E66" s="23"/>
      <c r="F66" s="1" t="str">
        <f>IF(ISERROR(Baker_Scores_Men_JV!E66), " ", IF(Baker_Scores_Men_JV!E66 = "Yes", "Yes", "  "))</f>
        <v xml:space="preserve">  </v>
      </c>
      <c r="G66" s="29">
        <v>0</v>
      </c>
      <c r="H66" s="29">
        <v>0</v>
      </c>
      <c r="I66" s="29">
        <v>0</v>
      </c>
      <c r="J66" s="29">
        <v>0</v>
      </c>
      <c r="K66" s="30">
        <f t="shared" si="16"/>
        <v>0</v>
      </c>
      <c r="L66" s="30">
        <f t="shared" si="17"/>
        <v>0</v>
      </c>
      <c r="M66" s="30">
        <f t="shared" si="18"/>
        <v>0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5" customHeight="1" x14ac:dyDescent="0.25">
      <c r="B67" s="1" t="str">
        <f>Roster_Selection_Men!AJ74&amp;" " &amp; "JV2 "</f>
        <v xml:space="preserve">Indiana Institute Of Technology JV2 </v>
      </c>
      <c r="C67" s="1" t="str">
        <f>Roster_Selection_Men!AL74</f>
        <v>18-83581</v>
      </c>
      <c r="D67" s="1" t="str">
        <f>Roster_Selection_Men!AM74</f>
        <v>Kameron Ruiz</v>
      </c>
      <c r="E67" s="23"/>
      <c r="F67" s="1" t="str">
        <f>IF(ISERROR(Baker_Scores_Men_JV!E67), " ", IF(Baker_Scores_Men_JV!E67 = "Yes", "Yes", "  "))</f>
        <v xml:space="preserve">  </v>
      </c>
      <c r="G67" s="29">
        <v>126</v>
      </c>
      <c r="H67" s="29">
        <v>165</v>
      </c>
      <c r="I67" s="29">
        <v>184</v>
      </c>
      <c r="J67" s="29">
        <v>169</v>
      </c>
      <c r="K67" s="30">
        <f t="shared" si="16"/>
        <v>644</v>
      </c>
      <c r="L67" s="30">
        <f t="shared" si="17"/>
        <v>4</v>
      </c>
      <c r="M67" s="30">
        <f t="shared" si="18"/>
        <v>161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5" customHeight="1" x14ac:dyDescent="0.25">
      <c r="B68" s="1" t="str">
        <f>Roster_Selection_Men!AJ75&amp;" " &amp; "JV2 "</f>
        <v xml:space="preserve">Indiana Institute Of Technology JV2 </v>
      </c>
      <c r="C68" s="1" t="str">
        <f>Roster_Selection_Men!AL75</f>
        <v>8568-381075</v>
      </c>
      <c r="D68" s="1" t="str">
        <f>Roster_Selection_Men!AM75</f>
        <v>Logan Salyer</v>
      </c>
      <c r="E68" s="23"/>
      <c r="F68" s="1" t="str">
        <f>IF(ISERROR(Baker_Scores_Men_JV!E68), " ", IF(Baker_Scores_Men_JV!E68 = "Yes", "Yes", "  "))</f>
        <v xml:space="preserve">  </v>
      </c>
      <c r="G68" s="29">
        <v>127</v>
      </c>
      <c r="H68" s="29">
        <v>138</v>
      </c>
      <c r="I68" s="29">
        <v>169</v>
      </c>
      <c r="J68" s="29">
        <v>175</v>
      </c>
      <c r="K68" s="30">
        <f t="shared" si="16"/>
        <v>609</v>
      </c>
      <c r="L68" s="30">
        <f t="shared" si="17"/>
        <v>4</v>
      </c>
      <c r="M68" s="30">
        <f t="shared" si="18"/>
        <v>152.25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5" customHeight="1" x14ac:dyDescent="0.25">
      <c r="B69" s="1" t="str">
        <f>Roster_Selection_Men!AJ76&amp;" " &amp; "JV2 "</f>
        <v xml:space="preserve">Indiana Institute Of Technology JV2 </v>
      </c>
      <c r="C69" s="1" t="str">
        <f>Roster_Selection_Men!AL76</f>
        <v>11-110534</v>
      </c>
      <c r="D69" s="1" t="str">
        <f>Roster_Selection_Men!AM76</f>
        <v>Nick Borgman</v>
      </c>
      <c r="E69" s="23"/>
      <c r="F69" s="1" t="str">
        <f>IF(ISERROR(Baker_Scores_Men_JV!E69), " ", IF(Baker_Scores_Men_JV!E69 = "Yes", "Yes", "  "))</f>
        <v xml:space="preserve">  </v>
      </c>
      <c r="G69" s="29">
        <v>133</v>
      </c>
      <c r="H69" s="29">
        <v>128</v>
      </c>
      <c r="I69" s="29">
        <v>233</v>
      </c>
      <c r="J69" s="29">
        <v>213</v>
      </c>
      <c r="K69" s="30">
        <f t="shared" si="16"/>
        <v>707</v>
      </c>
      <c r="L69" s="30">
        <f t="shared" si="17"/>
        <v>4</v>
      </c>
      <c r="M69" s="30">
        <f t="shared" si="18"/>
        <v>176.75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5" customHeight="1" x14ac:dyDescent="0.25">
      <c r="B70" s="1" t="str">
        <f>Roster_Selection_Men!AJ77&amp;" " &amp; "JV2 "</f>
        <v xml:space="preserve"> JV2 </v>
      </c>
      <c r="C70" s="1" t="str">
        <f>Roster_Selection_Men!AL77</f>
        <v/>
      </c>
      <c r="D70" s="1" t="str">
        <f>Roster_Selection_Men!AM77</f>
        <v/>
      </c>
      <c r="E70" s="23"/>
      <c r="F70" s="1" t="str">
        <f>IF(ISERROR(Baker_Scores_Men_JV!E70), " ", IF(Baker_Scores_Men_JV!E70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30">
        <f t="shared" si="16"/>
        <v>0</v>
      </c>
      <c r="L70" s="30">
        <f t="shared" si="17"/>
        <v>0</v>
      </c>
      <c r="M70" s="30">
        <f t="shared" si="18"/>
        <v>0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5" customHeight="1" x14ac:dyDescent="0.25">
      <c r="B71" s="1" t="str">
        <f>Roster_Selection_Men!AJ78&amp;" " &amp; "JV2 "</f>
        <v xml:space="preserve"> JV2 </v>
      </c>
      <c r="C71" s="1" t="str">
        <f>Roster_Selection_Men!AL78</f>
        <v/>
      </c>
      <c r="D71" s="1" t="str">
        <f>Roster_Selection_Men!AM78</f>
        <v/>
      </c>
      <c r="E71" s="23"/>
      <c r="F71" s="1" t="str">
        <f>IF(ISERROR(Baker_Scores_Men_JV!E71), " ", IF(Baker_Scores_Men_JV!E71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5" customHeight="1" x14ac:dyDescent="0.25">
      <c r="B72" s="1" t="s">
        <v>698</v>
      </c>
      <c r="C72" s="28" t="s">
        <v>243</v>
      </c>
      <c r="D72" s="23" t="s">
        <v>243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5" customHeight="1" x14ac:dyDescent="0.25">
      <c r="B73" s="1" t="s">
        <v>698</v>
      </c>
      <c r="C73" s="28" t="s">
        <v>243</v>
      </c>
      <c r="D73" s="23" t="s">
        <v>243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5" customHeight="1" x14ac:dyDescent="0.25">
      <c r="B74" s="1" t="s">
        <v>698</v>
      </c>
      <c r="C74" s="28" t="s">
        <v>243</v>
      </c>
      <c r="D74" s="23" t="s">
        <v>243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5" customHeight="1" x14ac:dyDescent="0.3">
      <c r="B75" s="33"/>
      <c r="G75" s="30">
        <f t="shared" ref="G75:L75" si="19">SUM(G64:G74)</f>
        <v>699</v>
      </c>
      <c r="H75" s="30">
        <f t="shared" si="19"/>
        <v>725</v>
      </c>
      <c r="I75" s="30">
        <f t="shared" si="19"/>
        <v>851</v>
      </c>
      <c r="J75" s="30">
        <f t="shared" si="19"/>
        <v>1014</v>
      </c>
      <c r="K75" s="34">
        <f t="shared" si="19"/>
        <v>3289</v>
      </c>
      <c r="L75" s="34">
        <f t="shared" si="19"/>
        <v>20</v>
      </c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5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5" customHeight="1" x14ac:dyDescent="0.25">
      <c r="B77" s="1" t="str">
        <f>Roster_Selection_Men!AF95&amp;" " &amp; "JV1 "</f>
        <v xml:space="preserve">Lawrence Technological University JV1 </v>
      </c>
      <c r="C77" s="1" t="str">
        <f>Roster_Selection_Men!AH95</f>
        <v>19-35989</v>
      </c>
      <c r="D77" s="1" t="str">
        <f>Roster_Selection_Men!AI95</f>
        <v>Benjamin Augustitus</v>
      </c>
      <c r="E77" s="23"/>
      <c r="F77" s="1" t="str">
        <f>IF(ISERROR(Baker_Scores_Men_JV!E77), " ", IF(Baker_Scores_Men_JV!E77 = "Yes", "Yes", "  "))</f>
        <v xml:space="preserve">  </v>
      </c>
      <c r="G77" s="29">
        <v>224</v>
      </c>
      <c r="H77" s="29">
        <v>180</v>
      </c>
      <c r="I77" s="29">
        <v>221</v>
      </c>
      <c r="J77" s="29">
        <v>192</v>
      </c>
      <c r="K77" s="30">
        <f t="shared" ref="K77:K87" si="20">SUM(G77:J77)</f>
        <v>817</v>
      </c>
      <c r="L77" s="30">
        <f t="shared" ref="L77:L87" si="21">COUNTIF(G77:J77, "&gt;0" )</f>
        <v>4</v>
      </c>
      <c r="M77" s="30">
        <f t="shared" ref="M77:M87" si="22">IF(L77=0,0,K77/L77)</f>
        <v>204.25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5" customHeight="1" x14ac:dyDescent="0.25">
      <c r="B78" s="1" t="str">
        <f>Roster_Selection_Men!AF96&amp;" " &amp; "JV1 "</f>
        <v xml:space="preserve">Lawrence Technological University JV1 </v>
      </c>
      <c r="C78" s="1" t="str">
        <f>Roster_Selection_Men!AH96</f>
        <v>11-83127</v>
      </c>
      <c r="D78" s="1" t="str">
        <f>Roster_Selection_Men!AI96</f>
        <v>Logan Bird</v>
      </c>
      <c r="E78" s="23"/>
      <c r="F78" s="1" t="str">
        <f>IF(ISERROR(Baker_Scores_Men_JV!E78), " ", IF(Baker_Scores_Men_JV!E78 = "Yes", "Yes", "  "))</f>
        <v xml:space="preserve">  </v>
      </c>
      <c r="G78" s="29">
        <v>163</v>
      </c>
      <c r="H78" s="29">
        <v>0</v>
      </c>
      <c r="I78" s="29">
        <v>143</v>
      </c>
      <c r="J78" s="29">
        <v>0</v>
      </c>
      <c r="K78" s="30">
        <f t="shared" si="20"/>
        <v>306</v>
      </c>
      <c r="L78" s="30">
        <f t="shared" si="21"/>
        <v>2</v>
      </c>
      <c r="M78" s="30">
        <f t="shared" si="22"/>
        <v>153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5" customHeight="1" x14ac:dyDescent="0.25">
      <c r="B79" s="1" t="str">
        <f>Roster_Selection_Men!AF97&amp;" " &amp; "JV1 "</f>
        <v xml:space="preserve">Lawrence Technological University JV1 </v>
      </c>
      <c r="C79" s="1" t="str">
        <f>Roster_Selection_Men!AH97</f>
        <v>15-139595</v>
      </c>
      <c r="D79" s="1" t="str">
        <f>Roster_Selection_Men!AI97</f>
        <v>Marco Ramirez</v>
      </c>
      <c r="E79" s="23"/>
      <c r="F79" s="1" t="str">
        <f>IF(ISERROR(Baker_Scores_Men_JV!E79), " ", IF(Baker_Scores_Men_JV!E79 = "Yes", "Yes", "  "))</f>
        <v xml:space="preserve">  </v>
      </c>
      <c r="G79" s="29">
        <v>231</v>
      </c>
      <c r="H79" s="29">
        <v>180</v>
      </c>
      <c r="I79" s="29">
        <v>201</v>
      </c>
      <c r="J79" s="29">
        <v>167</v>
      </c>
      <c r="K79" s="30">
        <f t="shared" si="20"/>
        <v>779</v>
      </c>
      <c r="L79" s="30">
        <f t="shared" si="21"/>
        <v>4</v>
      </c>
      <c r="M79" s="30">
        <f t="shared" si="22"/>
        <v>194.75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5" customHeight="1" x14ac:dyDescent="0.25">
      <c r="B80" s="1" t="str">
        <f>Roster_Selection_Men!AF98&amp;" " &amp; "JV1 "</f>
        <v xml:space="preserve">Lawrence Technological University JV1 </v>
      </c>
      <c r="C80" s="1" t="str">
        <f>Roster_Selection_Men!AH98</f>
        <v>11-670270</v>
      </c>
      <c r="D80" s="1" t="str">
        <f>Roster_Selection_Men!AI98</f>
        <v>Nicholas Clauson</v>
      </c>
      <c r="E80" s="23"/>
      <c r="F80" s="1" t="str">
        <f>IF(ISERROR(Baker_Scores_Men_JV!E80), " ", IF(Baker_Scores_Men_JV!E80 = "Yes", "Yes", "  "))</f>
        <v xml:space="preserve">  </v>
      </c>
      <c r="G80" s="29">
        <v>235</v>
      </c>
      <c r="H80" s="29">
        <v>215</v>
      </c>
      <c r="I80" s="29">
        <v>197</v>
      </c>
      <c r="J80" s="29">
        <v>204</v>
      </c>
      <c r="K80" s="30">
        <f t="shared" si="20"/>
        <v>851</v>
      </c>
      <c r="L80" s="30">
        <f t="shared" si="21"/>
        <v>4</v>
      </c>
      <c r="M80" s="30">
        <f t="shared" si="22"/>
        <v>212.75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5" customHeight="1" x14ac:dyDescent="0.25">
      <c r="B81" s="1" t="str">
        <f>Roster_Selection_Men!AF99&amp;" " &amp; "JV1 "</f>
        <v xml:space="preserve">Lawrence Technological University JV1 </v>
      </c>
      <c r="C81" s="1" t="str">
        <f>Roster_Selection_Men!AH99</f>
        <v>11-724585</v>
      </c>
      <c r="D81" s="1" t="str">
        <f>Roster_Selection_Men!AI99</f>
        <v>Ryan Beaty</v>
      </c>
      <c r="E81" s="23"/>
      <c r="F81" s="1" t="str">
        <f>IF(ISERROR(Baker_Scores_Men_JV!E81), " ", IF(Baker_Scores_Men_JV!E81 = "Yes", "Yes", "  "))</f>
        <v xml:space="preserve">  </v>
      </c>
      <c r="G81" s="29">
        <v>178</v>
      </c>
      <c r="H81" s="29">
        <v>202</v>
      </c>
      <c r="I81" s="29">
        <v>181</v>
      </c>
      <c r="J81" s="29">
        <v>206</v>
      </c>
      <c r="K81" s="30">
        <f t="shared" si="20"/>
        <v>767</v>
      </c>
      <c r="L81" s="30">
        <f t="shared" si="21"/>
        <v>4</v>
      </c>
      <c r="M81" s="30">
        <f t="shared" si="22"/>
        <v>191.75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5" customHeight="1" x14ac:dyDescent="0.25">
      <c r="B82" s="1" t="str">
        <f>Roster_Selection_Men!AF100&amp;" " &amp; "JV1 "</f>
        <v xml:space="preserve">Lawrence Technological University JV1 </v>
      </c>
      <c r="C82" s="1" t="str">
        <f>Roster_Selection_Men!AH100</f>
        <v>17-62773</v>
      </c>
      <c r="D82" s="1" t="str">
        <f>Roster_Selection_Men!AI100</f>
        <v>Seth Braum</v>
      </c>
      <c r="E82" s="23"/>
      <c r="F82" s="1" t="str">
        <f>IF(ISERROR(Baker_Scores_Men_JV!E82), " ", IF(Baker_Scores_Men_JV!E82 = "Yes", "Yes", "  "))</f>
        <v xml:space="preserve">  </v>
      </c>
      <c r="G82" s="29">
        <v>0</v>
      </c>
      <c r="H82" s="29">
        <v>166</v>
      </c>
      <c r="I82" s="29">
        <v>0</v>
      </c>
      <c r="J82" s="29">
        <v>146</v>
      </c>
      <c r="K82" s="30">
        <f t="shared" si="20"/>
        <v>312</v>
      </c>
      <c r="L82" s="30">
        <f t="shared" si="21"/>
        <v>2</v>
      </c>
      <c r="M82" s="30">
        <f t="shared" si="22"/>
        <v>156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5" customHeight="1" x14ac:dyDescent="0.25">
      <c r="B83" s="1" t="str">
        <f>Roster_Selection_Men!AF101&amp;" " &amp; "JV1 "</f>
        <v xml:space="preserve"> JV1 </v>
      </c>
      <c r="C83" s="1" t="str">
        <f>Roster_Selection_Men!AH101</f>
        <v/>
      </c>
      <c r="D83" s="1" t="str">
        <f>Roster_Selection_Men!AI101</f>
        <v/>
      </c>
      <c r="E83" s="23"/>
      <c r="F83" s="1" t="str">
        <f>IF(ISERROR(Baker_Scores_Men_JV!E83), " ", IF(Baker_Scores_Men_JV!E83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30">
        <f t="shared" si="20"/>
        <v>0</v>
      </c>
      <c r="L83" s="30">
        <f t="shared" si="21"/>
        <v>0</v>
      </c>
      <c r="M83" s="30">
        <f t="shared" si="22"/>
        <v>0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5" customHeight="1" x14ac:dyDescent="0.25">
      <c r="B84" s="1" t="str">
        <f>Roster_Selection_Men!AF102&amp;" " &amp; "JV1 "</f>
        <v xml:space="preserve"> JV1 </v>
      </c>
      <c r="C84" s="1" t="str">
        <f>Roster_Selection_Men!AH102</f>
        <v/>
      </c>
      <c r="D84" s="1" t="str">
        <f>Roster_Selection_Men!AI102</f>
        <v/>
      </c>
      <c r="E84" s="23"/>
      <c r="F84" s="1" t="str">
        <f>IF(ISERROR(Baker_Scores_Men_JV!E84), " ", IF(Baker_Scores_Men_JV!E84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30">
        <f t="shared" si="20"/>
        <v>0</v>
      </c>
      <c r="L84" s="30">
        <f t="shared" si="21"/>
        <v>0</v>
      </c>
      <c r="M84" s="30">
        <f t="shared" si="22"/>
        <v>0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5" customHeight="1" x14ac:dyDescent="0.25">
      <c r="B85" s="1" t="s">
        <v>699</v>
      </c>
      <c r="C85" s="28" t="s">
        <v>243</v>
      </c>
      <c r="D85" s="23" t="s">
        <v>243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5" customHeight="1" x14ac:dyDescent="0.25">
      <c r="B86" s="1" t="s">
        <v>699</v>
      </c>
      <c r="C86" s="28" t="s">
        <v>243</v>
      </c>
      <c r="D86" s="23" t="s">
        <v>243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5" customHeight="1" x14ac:dyDescent="0.25">
      <c r="B87" s="1" t="s">
        <v>699</v>
      </c>
      <c r="C87" s="28" t="s">
        <v>243</v>
      </c>
      <c r="D87" s="23" t="s">
        <v>243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5" customHeight="1" x14ac:dyDescent="0.3">
      <c r="B88" s="33"/>
      <c r="G88" s="30">
        <f t="shared" ref="G88:L88" si="23">SUM(G77:G87)</f>
        <v>1031</v>
      </c>
      <c r="H88" s="30">
        <f t="shared" si="23"/>
        <v>943</v>
      </c>
      <c r="I88" s="30">
        <f t="shared" si="23"/>
        <v>943</v>
      </c>
      <c r="J88" s="30">
        <f t="shared" si="23"/>
        <v>915</v>
      </c>
      <c r="K88" s="34">
        <f t="shared" si="23"/>
        <v>3832</v>
      </c>
      <c r="L88" s="34">
        <f t="shared" si="23"/>
        <v>20</v>
      </c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5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5" customHeight="1" x14ac:dyDescent="0.25">
      <c r="B90" s="1" t="str">
        <f>Roster_Selection_Men!AJ95&amp;" " &amp; "JV2 "</f>
        <v xml:space="preserve">Lawrence Technological University JV2 </v>
      </c>
      <c r="C90" s="1" t="str">
        <f>Roster_Selection_Men!AL95</f>
        <v>7914-54822</v>
      </c>
      <c r="D90" s="1" t="str">
        <f>Roster_Selection_Men!AM95</f>
        <v>Adam Ferris</v>
      </c>
      <c r="E90" s="23"/>
      <c r="F90" s="1" t="str">
        <f>IF(ISERROR(Baker_Scores_Men_JV!E90), " ", IF(Baker_Scores_Men_JV!E90 = "Yes", "Yes", "  "))</f>
        <v xml:space="preserve">  </v>
      </c>
      <c r="G90" s="29">
        <v>132</v>
      </c>
      <c r="H90" s="29">
        <v>195</v>
      </c>
      <c r="I90" s="29">
        <v>192</v>
      </c>
      <c r="J90" s="29">
        <v>169</v>
      </c>
      <c r="K90" s="30">
        <f t="shared" ref="K90:K100" si="24">SUM(G90:J90)</f>
        <v>688</v>
      </c>
      <c r="L90" s="30">
        <f t="shared" ref="L90:L100" si="25">COUNTIF(G90:J90, "&gt;0" )</f>
        <v>4</v>
      </c>
      <c r="M90" s="30">
        <f t="shared" ref="M90:M100" si="26">IF(L90=0,0,K90/L90)</f>
        <v>172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5" customHeight="1" x14ac:dyDescent="0.25">
      <c r="B91" s="1" t="str">
        <f>Roster_Selection_Men!AJ96&amp;" " &amp; "JV2 "</f>
        <v xml:space="preserve">Lawrence Technological University JV2 </v>
      </c>
      <c r="C91" s="1" t="str">
        <f>Roster_Selection_Men!AL96</f>
        <v>9229-52707</v>
      </c>
      <c r="D91" s="1" t="str">
        <f>Roster_Selection_Men!AM96</f>
        <v>Brody La Rose</v>
      </c>
      <c r="E91" s="23"/>
      <c r="F91" s="1" t="str">
        <f>IF(ISERROR(Baker_Scores_Men_JV!E91), " ", IF(Baker_Scores_Men_JV!E91 = "Yes", "Yes", "  "))</f>
        <v xml:space="preserve">  </v>
      </c>
      <c r="G91" s="29">
        <v>138</v>
      </c>
      <c r="H91" s="29">
        <v>193</v>
      </c>
      <c r="I91" s="29">
        <v>224</v>
      </c>
      <c r="J91" s="29">
        <v>203</v>
      </c>
      <c r="K91" s="30">
        <f t="shared" si="24"/>
        <v>758</v>
      </c>
      <c r="L91" s="30">
        <f t="shared" si="25"/>
        <v>4</v>
      </c>
      <c r="M91" s="30">
        <f t="shared" si="26"/>
        <v>189.5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5" customHeight="1" x14ac:dyDescent="0.25">
      <c r="B92" s="1" t="str">
        <f>Roster_Selection_Men!AJ97&amp;" " &amp; "JV2 "</f>
        <v xml:space="preserve">Lawrence Technological University JV2 </v>
      </c>
      <c r="C92" s="1" t="str">
        <f>Roster_Selection_Men!AL97</f>
        <v>17-71210</v>
      </c>
      <c r="D92" s="1" t="str">
        <f>Roster_Selection_Men!AM97</f>
        <v>Callum Meredith</v>
      </c>
      <c r="E92" s="23"/>
      <c r="F92" s="1" t="str">
        <f>IF(ISERROR(Baker_Scores_Men_JV!E92), " ", IF(Baker_Scores_Men_JV!E92 = "Yes", "Yes", "  "))</f>
        <v xml:space="preserve">  </v>
      </c>
      <c r="G92" s="29">
        <v>256</v>
      </c>
      <c r="H92" s="29">
        <v>163</v>
      </c>
      <c r="I92" s="29">
        <v>226</v>
      </c>
      <c r="J92" s="29">
        <v>185</v>
      </c>
      <c r="K92" s="30">
        <f t="shared" si="24"/>
        <v>830</v>
      </c>
      <c r="L92" s="30">
        <f t="shared" si="25"/>
        <v>4</v>
      </c>
      <c r="M92" s="30">
        <f t="shared" si="26"/>
        <v>207.5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5" customHeight="1" x14ac:dyDescent="0.25">
      <c r="B93" s="1" t="str">
        <f>Roster_Selection_Men!AJ98&amp;" " &amp; "JV2 "</f>
        <v xml:space="preserve">Lawrence Technological University JV2 </v>
      </c>
      <c r="C93" s="1" t="str">
        <f>Roster_Selection_Men!AL98</f>
        <v>11-342421</v>
      </c>
      <c r="D93" s="1" t="str">
        <f>Roster_Selection_Men!AM98</f>
        <v>Jacob Wilson</v>
      </c>
      <c r="E93" s="23"/>
      <c r="F93" s="1" t="str">
        <f>IF(ISERROR(Baker_Scores_Men_JV!E93), " ", IF(Baker_Scores_Men_JV!E93 = "Yes", "Yes", "  "))</f>
        <v xml:space="preserve">  </v>
      </c>
      <c r="G93" s="29">
        <v>220</v>
      </c>
      <c r="H93" s="29">
        <v>223</v>
      </c>
      <c r="I93" s="29">
        <v>175</v>
      </c>
      <c r="J93" s="29">
        <v>196</v>
      </c>
      <c r="K93" s="30">
        <f t="shared" si="24"/>
        <v>814</v>
      </c>
      <c r="L93" s="30">
        <f t="shared" si="25"/>
        <v>4</v>
      </c>
      <c r="M93" s="30">
        <f t="shared" si="26"/>
        <v>203.5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5" customHeight="1" x14ac:dyDescent="0.25">
      <c r="B94" s="1" t="str">
        <f>Roster_Selection_Men!AJ99&amp;" " &amp; "JV2 "</f>
        <v xml:space="preserve">Lawrence Technological University JV2 </v>
      </c>
      <c r="C94" s="1" t="str">
        <f>Roster_Selection_Men!AL99</f>
        <v>16-80311</v>
      </c>
      <c r="D94" s="1" t="str">
        <f>Roster_Selection_Men!AM99</f>
        <v>Micah Grune</v>
      </c>
      <c r="E94" s="23"/>
      <c r="F94" s="1" t="str">
        <f>IF(ISERROR(Baker_Scores_Men_JV!E94), " ", IF(Baker_Scores_Men_JV!E94 = "Yes", "Yes", "  "))</f>
        <v xml:space="preserve">  </v>
      </c>
      <c r="G94" s="29">
        <v>264</v>
      </c>
      <c r="H94" s="29">
        <v>201</v>
      </c>
      <c r="I94" s="29">
        <v>246</v>
      </c>
      <c r="J94" s="29">
        <v>247</v>
      </c>
      <c r="K94" s="30">
        <f t="shared" si="24"/>
        <v>958</v>
      </c>
      <c r="L94" s="30">
        <f t="shared" si="25"/>
        <v>4</v>
      </c>
      <c r="M94" s="30">
        <f t="shared" si="26"/>
        <v>239.5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5" customHeight="1" x14ac:dyDescent="0.25">
      <c r="B95" s="1" t="str">
        <f>Roster_Selection_Men!AJ100&amp;" " &amp; "JV2 "</f>
        <v xml:space="preserve"> JV2 </v>
      </c>
      <c r="C95" s="1" t="str">
        <f>Roster_Selection_Men!AL100</f>
        <v/>
      </c>
      <c r="D95" s="1" t="str">
        <f>Roster_Selection_Men!AM100</f>
        <v/>
      </c>
      <c r="E95" s="23"/>
      <c r="F95" s="1" t="str">
        <f>IF(ISERROR(Baker_Scores_Men_JV!E95), " ", IF(Baker_Scores_Men_JV!E95 = "Yes", "Yes", "  "))</f>
        <v xml:space="preserve">  </v>
      </c>
      <c r="G95" s="29">
        <v>0</v>
      </c>
      <c r="H95" s="29">
        <v>0</v>
      </c>
      <c r="I95" s="29">
        <v>0</v>
      </c>
      <c r="J95" s="29">
        <v>0</v>
      </c>
      <c r="K95" s="30">
        <f t="shared" si="24"/>
        <v>0</v>
      </c>
      <c r="L95" s="30">
        <f t="shared" si="25"/>
        <v>0</v>
      </c>
      <c r="M95" s="30">
        <f t="shared" si="26"/>
        <v>0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5" customHeight="1" x14ac:dyDescent="0.25">
      <c r="B96" s="1" t="str">
        <f>Roster_Selection_Men!AJ101&amp;" " &amp; "JV2 "</f>
        <v xml:space="preserve"> JV2 </v>
      </c>
      <c r="C96" s="1" t="str">
        <f>Roster_Selection_Men!AL101</f>
        <v/>
      </c>
      <c r="D96" s="1" t="str">
        <f>Roster_Selection_Men!AM101</f>
        <v/>
      </c>
      <c r="E96" s="23"/>
      <c r="F96" s="1" t="str">
        <f>IF(ISERROR(Baker_Scores_Men_JV!E96), " ", IF(Baker_Scores_Men_JV!E96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30">
        <f t="shared" si="24"/>
        <v>0</v>
      </c>
      <c r="L96" s="30">
        <f t="shared" si="25"/>
        <v>0</v>
      </c>
      <c r="M96" s="30">
        <f t="shared" si="26"/>
        <v>0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5" customHeight="1" x14ac:dyDescent="0.25">
      <c r="B97" s="1" t="str">
        <f>Roster_Selection_Men!AJ102&amp;" " &amp; "JV2 "</f>
        <v xml:space="preserve"> JV2 </v>
      </c>
      <c r="C97" s="1" t="str">
        <f>Roster_Selection_Men!AL102</f>
        <v/>
      </c>
      <c r="D97" s="1" t="str">
        <f>Roster_Selection_Men!AM102</f>
        <v/>
      </c>
      <c r="E97" s="23"/>
      <c r="F97" s="1" t="str">
        <f>IF(ISERROR(Baker_Scores_Men_JV!E97), " ", IF(Baker_Scores_Men_JV!E97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30">
        <f t="shared" si="24"/>
        <v>0</v>
      </c>
      <c r="L97" s="30">
        <f t="shared" si="25"/>
        <v>0</v>
      </c>
      <c r="M97" s="30">
        <f t="shared" si="26"/>
        <v>0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5" customHeight="1" x14ac:dyDescent="0.25">
      <c r="B98" s="1" t="s">
        <v>700</v>
      </c>
      <c r="C98" s="28" t="s">
        <v>243</v>
      </c>
      <c r="D98" s="23" t="s">
        <v>243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5" customHeight="1" x14ac:dyDescent="0.25">
      <c r="B99" s="1" t="s">
        <v>700</v>
      </c>
      <c r="C99" s="28" t="s">
        <v>243</v>
      </c>
      <c r="D99" s="23" t="s">
        <v>243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5" customHeight="1" x14ac:dyDescent="0.25">
      <c r="B100" s="1" t="s">
        <v>700</v>
      </c>
      <c r="C100" s="28" t="s">
        <v>243</v>
      </c>
      <c r="D100" s="23" t="s">
        <v>243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5" customHeight="1" x14ac:dyDescent="0.3">
      <c r="B101" s="33"/>
      <c r="G101" s="30">
        <f t="shared" ref="G101:L101" si="27">SUM(G90:G100)</f>
        <v>1010</v>
      </c>
      <c r="H101" s="30">
        <f t="shared" si="27"/>
        <v>975</v>
      </c>
      <c r="I101" s="30">
        <f t="shared" si="27"/>
        <v>1063</v>
      </c>
      <c r="J101" s="30">
        <f t="shared" si="27"/>
        <v>1000</v>
      </c>
      <c r="K101" s="34">
        <f t="shared" si="27"/>
        <v>4048</v>
      </c>
      <c r="L101" s="34">
        <f t="shared" si="27"/>
        <v>20</v>
      </c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5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5" customHeight="1" x14ac:dyDescent="0.25">
      <c r="B103" s="1" t="str">
        <f>Roster_Selection_Men!AF123&amp;" " &amp; "JV1 "</f>
        <v xml:space="preserve">Madonna University JV1 </v>
      </c>
      <c r="C103" s="1" t="str">
        <f>Roster_Selection_Men!AH123</f>
        <v>11-598356</v>
      </c>
      <c r="D103" s="1" t="str">
        <f>Roster_Selection_Men!AI123</f>
        <v>Alex Warren</v>
      </c>
      <c r="E103" s="23"/>
      <c r="F103" s="1" t="str">
        <f>IF(ISERROR(Baker_Scores_Men_JV!E103), " ", IF(Baker_Scores_Men_JV!E103 = "Yes", "Yes", "  "))</f>
        <v xml:space="preserve">  </v>
      </c>
      <c r="G103" s="29">
        <v>190</v>
      </c>
      <c r="H103" s="29">
        <v>204</v>
      </c>
      <c r="I103" s="29">
        <v>209</v>
      </c>
      <c r="J103" s="29">
        <v>200</v>
      </c>
      <c r="K103" s="30">
        <f t="shared" ref="K103:K113" si="28">SUM(G103:J103)</f>
        <v>803</v>
      </c>
      <c r="L103" s="30">
        <f t="shared" ref="L103:L113" si="29">COUNTIF(G103:J103, "&gt;0" )</f>
        <v>4</v>
      </c>
      <c r="M103" s="30">
        <f t="shared" ref="M103:M113" si="30">IF(L103=0,0,K103/L103)</f>
        <v>200.75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5" customHeight="1" x14ac:dyDescent="0.25">
      <c r="B104" s="1" t="str">
        <f>Roster_Selection_Men!AF124&amp;" " &amp; "JV1 "</f>
        <v xml:space="preserve">Madonna University JV1 </v>
      </c>
      <c r="C104" s="1" t="str">
        <f>Roster_Selection_Men!AH124</f>
        <v>11-335322</v>
      </c>
      <c r="D104" s="1" t="str">
        <f>Roster_Selection_Men!AI124</f>
        <v>Griffin Cartier</v>
      </c>
      <c r="E104" s="23"/>
      <c r="F104" s="1" t="str">
        <f>IF(ISERROR(Baker_Scores_Men_JV!E104), " ", IF(Baker_Scores_Men_JV!E104 = "Yes", "Yes", "  "))</f>
        <v xml:space="preserve">  </v>
      </c>
      <c r="G104" s="29">
        <v>172</v>
      </c>
      <c r="H104" s="29">
        <v>177</v>
      </c>
      <c r="I104" s="29">
        <v>0</v>
      </c>
      <c r="J104" s="29">
        <v>141</v>
      </c>
      <c r="K104" s="30">
        <f t="shared" si="28"/>
        <v>490</v>
      </c>
      <c r="L104" s="30">
        <f t="shared" si="29"/>
        <v>3</v>
      </c>
      <c r="M104" s="30">
        <f t="shared" si="30"/>
        <v>163.33333333333334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5" customHeight="1" x14ac:dyDescent="0.25">
      <c r="B105" s="1" t="str">
        <f>Roster_Selection_Men!AF125&amp;" " &amp; "JV1 "</f>
        <v xml:space="preserve">Madonna University JV1 </v>
      </c>
      <c r="C105" s="1" t="str">
        <f>Roster_Selection_Men!AH125</f>
        <v>7914-22991</v>
      </c>
      <c r="D105" s="1" t="str">
        <f>Roster_Selection_Men!AI125</f>
        <v>Jonathon Michalski</v>
      </c>
      <c r="E105" s="23"/>
      <c r="F105" s="1" t="str">
        <f>IF(ISERROR(Baker_Scores_Men_JV!E105), " ", IF(Baker_Scores_Men_JV!E105 = "Yes", "Yes", "  "))</f>
        <v xml:space="preserve">  </v>
      </c>
      <c r="G105" s="29">
        <v>202</v>
      </c>
      <c r="H105" s="29">
        <v>224</v>
      </c>
      <c r="I105" s="29">
        <v>144</v>
      </c>
      <c r="J105" s="29">
        <v>182</v>
      </c>
      <c r="K105" s="30">
        <f t="shared" si="28"/>
        <v>752</v>
      </c>
      <c r="L105" s="30">
        <f t="shared" si="29"/>
        <v>4</v>
      </c>
      <c r="M105" s="30">
        <f t="shared" si="30"/>
        <v>188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5" customHeight="1" x14ac:dyDescent="0.25">
      <c r="B106" s="1" t="str">
        <f>Roster_Selection_Men!AF126&amp;" " &amp; "JV1 "</f>
        <v xml:space="preserve">Madonna University JV1 </v>
      </c>
      <c r="C106" s="1" t="str">
        <f>Roster_Selection_Men!AH126</f>
        <v>20-46680</v>
      </c>
      <c r="D106" s="1" t="str">
        <f>Roster_Selection_Men!AI126</f>
        <v>Kaden Cirata</v>
      </c>
      <c r="E106" s="23"/>
      <c r="F106" s="1" t="str">
        <f>IF(ISERROR(Baker_Scores_Men_JV!E106), " ", IF(Baker_Scores_Men_JV!E106 = "Yes", "Yes", "  "))</f>
        <v xml:space="preserve">  </v>
      </c>
      <c r="G106" s="29">
        <v>0</v>
      </c>
      <c r="H106" s="29">
        <v>0</v>
      </c>
      <c r="I106" s="29">
        <v>139</v>
      </c>
      <c r="J106" s="29">
        <v>0</v>
      </c>
      <c r="K106" s="30">
        <f t="shared" si="28"/>
        <v>139</v>
      </c>
      <c r="L106" s="30">
        <f t="shared" si="29"/>
        <v>1</v>
      </c>
      <c r="M106" s="30">
        <f t="shared" si="30"/>
        <v>139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5" customHeight="1" x14ac:dyDescent="0.25">
      <c r="B107" s="1" t="str">
        <f>Roster_Selection_Men!AF127&amp;" " &amp; "JV1 "</f>
        <v xml:space="preserve">Madonna University JV1 </v>
      </c>
      <c r="C107" s="1" t="str">
        <f>Roster_Selection_Men!AH127</f>
        <v>21-66242</v>
      </c>
      <c r="D107" s="1" t="str">
        <f>Roster_Selection_Men!AI127</f>
        <v>Owen Schook</v>
      </c>
      <c r="E107" s="23"/>
      <c r="F107" s="1" t="str">
        <f>IF(ISERROR(Baker_Scores_Men_JV!E107), " ", IF(Baker_Scores_Men_JV!E107 = "Yes", "Yes", "  "))</f>
        <v xml:space="preserve">  </v>
      </c>
      <c r="G107" s="29">
        <v>231</v>
      </c>
      <c r="H107" s="29">
        <v>164</v>
      </c>
      <c r="I107" s="29">
        <v>154</v>
      </c>
      <c r="J107" s="29">
        <v>178</v>
      </c>
      <c r="K107" s="30">
        <f t="shared" si="28"/>
        <v>727</v>
      </c>
      <c r="L107" s="30">
        <f t="shared" si="29"/>
        <v>4</v>
      </c>
      <c r="M107" s="30">
        <f t="shared" si="30"/>
        <v>181.75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5" customHeight="1" x14ac:dyDescent="0.25">
      <c r="B108" s="1" t="str">
        <f>Roster_Selection_Men!AF128&amp;" " &amp; "JV1 "</f>
        <v xml:space="preserve">Madonna University JV1 </v>
      </c>
      <c r="C108" s="1" t="str">
        <f>Roster_Selection_Men!AH128</f>
        <v>18-26345</v>
      </c>
      <c r="D108" s="1" t="str">
        <f>Roster_Selection_Men!AI128</f>
        <v>Timothy McGarry</v>
      </c>
      <c r="E108" s="23"/>
      <c r="F108" s="1" t="str">
        <f>IF(ISERROR(Baker_Scores_Men_JV!E108), " ", IF(Baker_Scores_Men_JV!E108 = "Yes", "Yes", "  "))</f>
        <v xml:space="preserve">  </v>
      </c>
      <c r="G108" s="29">
        <v>185</v>
      </c>
      <c r="H108" s="29">
        <v>224</v>
      </c>
      <c r="I108" s="29">
        <v>147</v>
      </c>
      <c r="J108" s="29">
        <v>226</v>
      </c>
      <c r="K108" s="30">
        <f t="shared" si="28"/>
        <v>782</v>
      </c>
      <c r="L108" s="30">
        <f t="shared" si="29"/>
        <v>4</v>
      </c>
      <c r="M108" s="30">
        <f t="shared" si="30"/>
        <v>195.5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5" customHeight="1" x14ac:dyDescent="0.25">
      <c r="B109" s="1" t="str">
        <f>Roster_Selection_Men!AF129&amp;" " &amp; "JV1 "</f>
        <v xml:space="preserve"> JV1 </v>
      </c>
      <c r="C109" s="1" t="str">
        <f>Roster_Selection_Men!AH129</f>
        <v/>
      </c>
      <c r="D109" s="1" t="str">
        <f>Roster_Selection_Men!AI129</f>
        <v/>
      </c>
      <c r="E109" s="23"/>
      <c r="F109" s="1" t="str">
        <f>IF(ISERROR(Baker_Scores_Men_JV!E109), " ", IF(Baker_Scores_Men_JV!E109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30">
        <f t="shared" si="28"/>
        <v>0</v>
      </c>
      <c r="L109" s="30">
        <f t="shared" si="29"/>
        <v>0</v>
      </c>
      <c r="M109" s="30">
        <f t="shared" si="30"/>
        <v>0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5" customHeight="1" x14ac:dyDescent="0.25">
      <c r="B110" s="1" t="str">
        <f>Roster_Selection_Men!AF130&amp;" " &amp; "JV1 "</f>
        <v xml:space="preserve"> JV1 </v>
      </c>
      <c r="C110" s="1" t="str">
        <f>Roster_Selection_Men!AH130</f>
        <v/>
      </c>
      <c r="D110" s="1" t="str">
        <f>Roster_Selection_Men!AI130</f>
        <v/>
      </c>
      <c r="E110" s="23"/>
      <c r="F110" s="1" t="str">
        <f>IF(ISERROR(Baker_Scores_Men_JV!E110), " ", IF(Baker_Scores_Men_JV!E110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30">
        <f t="shared" si="28"/>
        <v>0</v>
      </c>
      <c r="L110" s="30">
        <f t="shared" si="29"/>
        <v>0</v>
      </c>
      <c r="M110" s="30">
        <f t="shared" si="30"/>
        <v>0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5" customHeight="1" x14ac:dyDescent="0.25">
      <c r="B111" s="1" t="s">
        <v>701</v>
      </c>
      <c r="C111" s="28" t="s">
        <v>243</v>
      </c>
      <c r="D111" s="23" t="s">
        <v>243</v>
      </c>
      <c r="E111" s="23"/>
      <c r="F111" s="23"/>
      <c r="G111" s="29"/>
      <c r="H111" s="29"/>
      <c r="I111" s="29"/>
      <c r="J111" s="29"/>
      <c r="K111" s="30">
        <f t="shared" si="28"/>
        <v>0</v>
      </c>
      <c r="L111" s="30">
        <f t="shared" si="29"/>
        <v>0</v>
      </c>
      <c r="M111" s="30">
        <f t="shared" si="30"/>
        <v>0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5" customHeight="1" x14ac:dyDescent="0.25">
      <c r="B112" s="1" t="s">
        <v>701</v>
      </c>
      <c r="C112" s="28" t="s">
        <v>243</v>
      </c>
      <c r="D112" s="23" t="s">
        <v>243</v>
      </c>
      <c r="E112" s="23"/>
      <c r="F112" s="23"/>
      <c r="G112" s="29"/>
      <c r="H112" s="29"/>
      <c r="I112" s="29"/>
      <c r="J112" s="29"/>
      <c r="K112" s="30">
        <f t="shared" si="28"/>
        <v>0</v>
      </c>
      <c r="L112" s="30">
        <f t="shared" si="29"/>
        <v>0</v>
      </c>
      <c r="M112" s="30">
        <f t="shared" si="30"/>
        <v>0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5" customHeight="1" x14ac:dyDescent="0.25">
      <c r="B113" s="1" t="s">
        <v>701</v>
      </c>
      <c r="C113" s="28" t="s">
        <v>243</v>
      </c>
      <c r="D113" s="23" t="s">
        <v>243</v>
      </c>
      <c r="E113" s="23"/>
      <c r="F113" s="23"/>
      <c r="G113" s="31"/>
      <c r="H113" s="31"/>
      <c r="I113" s="31"/>
      <c r="J113" s="31"/>
      <c r="K113" s="32">
        <f t="shared" si="28"/>
        <v>0</v>
      </c>
      <c r="L113" s="32">
        <f t="shared" si="29"/>
        <v>0</v>
      </c>
      <c r="M113" s="30">
        <f t="shared" si="30"/>
        <v>0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5" customHeight="1" x14ac:dyDescent="0.3">
      <c r="B114" s="33"/>
      <c r="G114" s="30">
        <f t="shared" ref="G114:L114" si="31">SUM(G103:G113)</f>
        <v>980</v>
      </c>
      <c r="H114" s="30">
        <f t="shared" si="31"/>
        <v>993</v>
      </c>
      <c r="I114" s="30">
        <f t="shared" si="31"/>
        <v>793</v>
      </c>
      <c r="J114" s="30">
        <f t="shared" si="31"/>
        <v>927</v>
      </c>
      <c r="K114" s="34">
        <f t="shared" si="31"/>
        <v>3693</v>
      </c>
      <c r="L114" s="34">
        <f t="shared" si="31"/>
        <v>20</v>
      </c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5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5" customHeight="1" x14ac:dyDescent="0.25">
      <c r="B116" s="1" t="str">
        <f>Roster_Selection_Men!AF157&amp;" " &amp; "JV1 "</f>
        <v xml:space="preserve">Rochester University JV1 </v>
      </c>
      <c r="C116" s="1" t="str">
        <f>Roster_Selection_Men!AH157</f>
        <v>7914-23646</v>
      </c>
      <c r="D116" s="1" t="str">
        <f>Roster_Selection_Men!AI157</f>
        <v>Andrew Florence</v>
      </c>
      <c r="E116" s="23"/>
      <c r="F116" s="1" t="str">
        <f>IF(ISERROR(Baker_Scores_Men_JV!E116), " ", IF(Baker_Scores_Men_JV!E116 = "Yes", "Yes", "  "))</f>
        <v xml:space="preserve">  </v>
      </c>
      <c r="G116" s="29">
        <v>0</v>
      </c>
      <c r="H116" s="29">
        <v>178</v>
      </c>
      <c r="I116" s="29">
        <v>0</v>
      </c>
      <c r="J116" s="29">
        <v>223</v>
      </c>
      <c r="K116" s="30">
        <f t="shared" ref="K116:K126" si="32">SUM(G116:J116)</f>
        <v>401</v>
      </c>
      <c r="L116" s="30">
        <f t="shared" ref="L116:L126" si="33">COUNTIF(G116:J116, "&gt;0" )</f>
        <v>2</v>
      </c>
      <c r="M116" s="30">
        <f t="shared" ref="M116:M126" si="34">IF(L116=0,0,K116/L116)</f>
        <v>200.5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5" customHeight="1" x14ac:dyDescent="0.25">
      <c r="B117" s="1" t="str">
        <f>Roster_Selection_Men!AF158&amp;" " &amp; "JV1 "</f>
        <v xml:space="preserve">Rochester University JV1 </v>
      </c>
      <c r="C117" s="1" t="str">
        <f>Roster_Selection_Men!AH158</f>
        <v>19-50137</v>
      </c>
      <c r="D117" s="1" t="str">
        <f>Roster_Selection_Men!AI158</f>
        <v>Brandon Rinke</v>
      </c>
      <c r="E117" s="23"/>
      <c r="F117" s="1" t="str">
        <f>IF(ISERROR(Baker_Scores_Men_JV!E117), " ", IF(Baker_Scores_Men_JV!E117 = "Yes", "Yes", "  "))</f>
        <v xml:space="preserve">  </v>
      </c>
      <c r="G117" s="29">
        <v>0</v>
      </c>
      <c r="H117" s="29">
        <v>0</v>
      </c>
      <c r="I117" s="29">
        <v>0</v>
      </c>
      <c r="J117" s="29">
        <v>0</v>
      </c>
      <c r="K117" s="30">
        <f t="shared" si="32"/>
        <v>0</v>
      </c>
      <c r="L117" s="30">
        <f t="shared" si="33"/>
        <v>0</v>
      </c>
      <c r="M117" s="30">
        <f t="shared" si="34"/>
        <v>0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5" customHeight="1" x14ac:dyDescent="0.25">
      <c r="B118" s="1" t="str">
        <f>Roster_Selection_Men!AF159&amp;" " &amp; "JV1 "</f>
        <v xml:space="preserve">Rochester University JV1 </v>
      </c>
      <c r="C118" s="1" t="str">
        <f>Roster_Selection_Men!AH159</f>
        <v>11-564027</v>
      </c>
      <c r="D118" s="1" t="str">
        <f>Roster_Selection_Men!AI159</f>
        <v>Brendan Kasa</v>
      </c>
      <c r="E118" s="23"/>
      <c r="F118" s="1" t="str">
        <f>IF(ISERROR(Baker_Scores_Men_JV!E118), " ", IF(Baker_Scores_Men_JV!E118 = "Yes", "Yes", "  "))</f>
        <v xml:space="preserve">  </v>
      </c>
      <c r="G118" s="29">
        <v>200</v>
      </c>
      <c r="H118" s="29">
        <v>169</v>
      </c>
      <c r="I118" s="29">
        <v>189</v>
      </c>
      <c r="J118" s="29">
        <v>159</v>
      </c>
      <c r="K118" s="30">
        <f t="shared" si="32"/>
        <v>717</v>
      </c>
      <c r="L118" s="30">
        <f t="shared" si="33"/>
        <v>4</v>
      </c>
      <c r="M118" s="30">
        <f t="shared" si="34"/>
        <v>179.25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5" customHeight="1" x14ac:dyDescent="0.25">
      <c r="B119" s="1" t="str">
        <f>Roster_Selection_Men!AF160&amp;" " &amp; "JV1 "</f>
        <v xml:space="preserve">Rochester University JV1 </v>
      </c>
      <c r="C119" s="1" t="str">
        <f>Roster_Selection_Men!AH160</f>
        <v>18-82553</v>
      </c>
      <c r="D119" s="1" t="str">
        <f>Roster_Selection_Men!AI160</f>
        <v>Jaxon Small</v>
      </c>
      <c r="E119" s="23"/>
      <c r="F119" s="1" t="str">
        <f>IF(ISERROR(Baker_Scores_Men_JV!E119), " ", IF(Baker_Scores_Men_JV!E119 = "Yes", "Yes", "  "))</f>
        <v xml:space="preserve">  </v>
      </c>
      <c r="G119" s="29">
        <v>165</v>
      </c>
      <c r="H119" s="29">
        <v>201</v>
      </c>
      <c r="I119" s="29">
        <v>186</v>
      </c>
      <c r="J119" s="29">
        <v>199</v>
      </c>
      <c r="K119" s="30">
        <f t="shared" si="32"/>
        <v>751</v>
      </c>
      <c r="L119" s="30">
        <f t="shared" si="33"/>
        <v>4</v>
      </c>
      <c r="M119" s="30">
        <f t="shared" si="34"/>
        <v>187.75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5" customHeight="1" x14ac:dyDescent="0.25">
      <c r="B120" s="1" t="str">
        <f>Roster_Selection_Men!AF161&amp;" " &amp; "JV1 "</f>
        <v xml:space="preserve">Rochester University JV1 </v>
      </c>
      <c r="C120" s="1" t="str">
        <f>Roster_Selection_Men!AH161</f>
        <v>11-268258</v>
      </c>
      <c r="D120" s="1" t="str">
        <f>Roster_Selection_Men!AI161</f>
        <v>Justin Powell</v>
      </c>
      <c r="E120" s="23"/>
      <c r="F120" s="1" t="str">
        <f>IF(ISERROR(Baker_Scores_Men_JV!E120), " ", IF(Baker_Scores_Men_JV!E120 = "Yes", "Yes", "  "))</f>
        <v xml:space="preserve">  </v>
      </c>
      <c r="G120" s="29">
        <v>180</v>
      </c>
      <c r="H120" s="29">
        <v>209</v>
      </c>
      <c r="I120" s="29">
        <v>189</v>
      </c>
      <c r="J120" s="29">
        <v>198</v>
      </c>
      <c r="K120" s="30">
        <f t="shared" si="32"/>
        <v>776</v>
      </c>
      <c r="L120" s="30">
        <f t="shared" si="33"/>
        <v>4</v>
      </c>
      <c r="M120" s="30">
        <f t="shared" si="34"/>
        <v>194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5" customHeight="1" x14ac:dyDescent="0.25">
      <c r="B121" s="1" t="str">
        <f>Roster_Selection_Men!AF162&amp;" " &amp; "JV1 "</f>
        <v xml:space="preserve">Rochester University JV1 </v>
      </c>
      <c r="C121" s="1" t="str">
        <f>Roster_Selection_Men!AH162</f>
        <v>7914-25519</v>
      </c>
      <c r="D121" s="1" t="str">
        <f>Roster_Selection_Men!AI162</f>
        <v>Mitchell Martin</v>
      </c>
      <c r="E121" s="23"/>
      <c r="F121" s="1" t="str">
        <f>IF(ISERROR(Baker_Scores_Men_JV!E121), " ", IF(Baker_Scores_Men_JV!E121 = "Yes", "Yes", "  "))</f>
        <v xml:space="preserve">  </v>
      </c>
      <c r="G121" s="29">
        <v>193</v>
      </c>
      <c r="H121" s="29">
        <v>161</v>
      </c>
      <c r="I121" s="29">
        <v>190</v>
      </c>
      <c r="J121" s="29">
        <v>205</v>
      </c>
      <c r="K121" s="30">
        <f t="shared" si="32"/>
        <v>749</v>
      </c>
      <c r="L121" s="30">
        <f t="shared" si="33"/>
        <v>4</v>
      </c>
      <c r="M121" s="30">
        <f t="shared" si="34"/>
        <v>187.25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5" customHeight="1" x14ac:dyDescent="0.25">
      <c r="B122" s="1" t="str">
        <f>Roster_Selection_Men!AF163&amp;" " &amp; "JV1 "</f>
        <v xml:space="preserve">Rochester University JV1 </v>
      </c>
      <c r="C122" s="1" t="str">
        <f>Roster_Selection_Men!AH163</f>
        <v>19-35288</v>
      </c>
      <c r="D122" s="1" t="str">
        <f>Roster_Selection_Men!AI163</f>
        <v>Nolan Matz</v>
      </c>
      <c r="E122" s="23"/>
      <c r="F122" s="1" t="str">
        <f>IF(ISERROR(Baker_Scores_Men_JV!E122), " ", IF(Baker_Scores_Men_JV!E122 = "Yes", "Yes", "  "))</f>
        <v xml:space="preserve">  </v>
      </c>
      <c r="G122" s="29">
        <v>156</v>
      </c>
      <c r="H122" s="29">
        <v>0</v>
      </c>
      <c r="I122" s="29">
        <v>167</v>
      </c>
      <c r="J122" s="29">
        <v>0</v>
      </c>
      <c r="K122" s="30">
        <f t="shared" si="32"/>
        <v>323</v>
      </c>
      <c r="L122" s="30">
        <f t="shared" si="33"/>
        <v>2</v>
      </c>
      <c r="M122" s="30">
        <f t="shared" si="34"/>
        <v>161.5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5" customHeight="1" x14ac:dyDescent="0.25">
      <c r="B123" s="1" t="str">
        <f>Roster_Selection_Men!AF164&amp;" " &amp; "JV1 "</f>
        <v xml:space="preserve"> JV1 </v>
      </c>
      <c r="C123" s="1" t="str">
        <f>Roster_Selection_Men!AH164</f>
        <v/>
      </c>
      <c r="D123" s="1" t="str">
        <f>Roster_Selection_Men!AI164</f>
        <v/>
      </c>
      <c r="E123" s="23"/>
      <c r="F123" s="1" t="str">
        <f>IF(ISERROR(Baker_Scores_Men_JV!E123), " ", IF(Baker_Scores_Men_JV!E123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30">
        <f t="shared" si="32"/>
        <v>0</v>
      </c>
      <c r="L123" s="30">
        <f t="shared" si="33"/>
        <v>0</v>
      </c>
      <c r="M123" s="30">
        <f t="shared" si="34"/>
        <v>0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5" customHeight="1" x14ac:dyDescent="0.25">
      <c r="B124" s="1" t="s">
        <v>702</v>
      </c>
      <c r="C124" s="28" t="s">
        <v>243</v>
      </c>
      <c r="D124" s="23" t="s">
        <v>243</v>
      </c>
      <c r="E124" s="23"/>
      <c r="F124" s="23"/>
      <c r="G124" s="29"/>
      <c r="H124" s="29"/>
      <c r="I124" s="29"/>
      <c r="J124" s="29"/>
      <c r="K124" s="30">
        <f t="shared" si="32"/>
        <v>0</v>
      </c>
      <c r="L124" s="30">
        <f t="shared" si="33"/>
        <v>0</v>
      </c>
      <c r="M124" s="30">
        <f t="shared" si="34"/>
        <v>0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5" customHeight="1" x14ac:dyDescent="0.25">
      <c r="B125" s="1" t="s">
        <v>702</v>
      </c>
      <c r="C125" s="28" t="s">
        <v>243</v>
      </c>
      <c r="D125" s="23" t="s">
        <v>243</v>
      </c>
      <c r="E125" s="23"/>
      <c r="F125" s="23"/>
      <c r="G125" s="29"/>
      <c r="H125" s="29"/>
      <c r="I125" s="29"/>
      <c r="J125" s="29"/>
      <c r="K125" s="30">
        <f t="shared" si="32"/>
        <v>0</v>
      </c>
      <c r="L125" s="30">
        <f t="shared" si="33"/>
        <v>0</v>
      </c>
      <c r="M125" s="30">
        <f t="shared" si="34"/>
        <v>0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5" customHeight="1" x14ac:dyDescent="0.25">
      <c r="B126" s="1" t="s">
        <v>702</v>
      </c>
      <c r="C126" s="28" t="s">
        <v>243</v>
      </c>
      <c r="D126" s="23" t="s">
        <v>243</v>
      </c>
      <c r="E126" s="23"/>
      <c r="F126" s="23"/>
      <c r="G126" s="31"/>
      <c r="H126" s="31"/>
      <c r="I126" s="31"/>
      <c r="J126" s="31"/>
      <c r="K126" s="32">
        <f t="shared" si="32"/>
        <v>0</v>
      </c>
      <c r="L126" s="32">
        <f t="shared" si="33"/>
        <v>0</v>
      </c>
      <c r="M126" s="30">
        <f t="shared" si="34"/>
        <v>0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5" customHeight="1" x14ac:dyDescent="0.3">
      <c r="B127" s="33"/>
      <c r="G127" s="30">
        <f t="shared" ref="G127:L127" si="35">SUM(G116:G126)</f>
        <v>894</v>
      </c>
      <c r="H127" s="30">
        <f t="shared" si="35"/>
        <v>918</v>
      </c>
      <c r="I127" s="30">
        <f t="shared" si="35"/>
        <v>921</v>
      </c>
      <c r="J127" s="30">
        <f t="shared" si="35"/>
        <v>984</v>
      </c>
      <c r="K127" s="34">
        <f t="shared" si="35"/>
        <v>3717</v>
      </c>
      <c r="L127" s="34">
        <f t="shared" si="35"/>
        <v>20</v>
      </c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5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5" customHeight="1" x14ac:dyDescent="0.25">
      <c r="B129" s="1" t="str">
        <f>Roster_Selection_Men!AF175&amp;" " &amp; "JV1 "</f>
        <v xml:space="preserve">Siena Heights University JV1 </v>
      </c>
      <c r="C129" s="1" t="str">
        <f>Roster_Selection_Men!AH175</f>
        <v>20-1456</v>
      </c>
      <c r="D129" s="1" t="str">
        <f>Roster_Selection_Men!AI175</f>
        <v>Joe Wager</v>
      </c>
      <c r="E129" s="23"/>
      <c r="F129" s="1" t="str">
        <f>IF(ISERROR(Baker_Scores_Men_JV!E129), " ", IF(Baker_Scores_Men_JV!E129 = "Yes", "Yes", "  "))</f>
        <v xml:space="preserve">  </v>
      </c>
      <c r="G129" s="29">
        <v>0</v>
      </c>
      <c r="H129" s="29">
        <v>0</v>
      </c>
      <c r="I129" s="29">
        <v>182</v>
      </c>
      <c r="J129" s="29">
        <v>0</v>
      </c>
      <c r="K129" s="30">
        <f t="shared" ref="K129:K139" si="36">SUM(G129:J129)</f>
        <v>182</v>
      </c>
      <c r="L129" s="30">
        <f t="shared" ref="L129:L139" si="37">COUNTIF(G129:J129, "&gt;0" )</f>
        <v>1</v>
      </c>
      <c r="M129" s="30">
        <f t="shared" ref="M129:M139" si="38">IF(L129=0,0,K129/L129)</f>
        <v>182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5" customHeight="1" x14ac:dyDescent="0.25">
      <c r="B130" s="1" t="str">
        <f>Roster_Selection_Men!AF176&amp;" " &amp; "JV1 "</f>
        <v xml:space="preserve">Siena Heights University JV1 </v>
      </c>
      <c r="C130" s="1" t="str">
        <f>Roster_Selection_Men!AH176</f>
        <v>19-45688</v>
      </c>
      <c r="D130" s="1" t="str">
        <f>Roster_Selection_Men!AI176</f>
        <v>Luke Spear</v>
      </c>
      <c r="E130" s="23"/>
      <c r="F130" s="1" t="str">
        <f>IF(ISERROR(Baker_Scores_Men_JV!E130), " ", IF(Baker_Scores_Men_JV!E130 = "Yes", "Yes", "  "))</f>
        <v xml:space="preserve">  </v>
      </c>
      <c r="G130" s="29">
        <v>0</v>
      </c>
      <c r="H130" s="29">
        <v>143</v>
      </c>
      <c r="I130" s="29">
        <v>0</v>
      </c>
      <c r="J130" s="29">
        <v>172</v>
      </c>
      <c r="K130" s="30">
        <f t="shared" si="36"/>
        <v>315</v>
      </c>
      <c r="L130" s="30">
        <f t="shared" si="37"/>
        <v>2</v>
      </c>
      <c r="M130" s="30">
        <f t="shared" si="38"/>
        <v>157.5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5" customHeight="1" x14ac:dyDescent="0.25">
      <c r="B131" s="1" t="str">
        <f>Roster_Selection_Men!AF177&amp;" " &amp; "JV1 "</f>
        <v xml:space="preserve">Siena Heights University JV1 </v>
      </c>
      <c r="C131" s="1" t="str">
        <f>Roster_Selection_Men!AH177</f>
        <v>20-23576</v>
      </c>
      <c r="D131" s="1" t="str">
        <f>Roster_Selection_Men!AI177</f>
        <v>Nathan Ewing</v>
      </c>
      <c r="E131" s="23"/>
      <c r="F131" s="1" t="str">
        <f>IF(ISERROR(Baker_Scores_Men_JV!E131), " ", IF(Baker_Scores_Men_JV!E131 = "Yes", "Yes", "  "))</f>
        <v xml:space="preserve">  </v>
      </c>
      <c r="G131" s="29">
        <v>186</v>
      </c>
      <c r="H131" s="29">
        <v>138</v>
      </c>
      <c r="I131" s="29">
        <v>0</v>
      </c>
      <c r="J131" s="29">
        <v>0</v>
      </c>
      <c r="K131" s="30">
        <f t="shared" si="36"/>
        <v>324</v>
      </c>
      <c r="L131" s="30">
        <f t="shared" si="37"/>
        <v>2</v>
      </c>
      <c r="M131" s="30">
        <f t="shared" si="38"/>
        <v>162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5" customHeight="1" x14ac:dyDescent="0.25">
      <c r="B132" s="1" t="str">
        <f>Roster_Selection_Men!AF178&amp;" " &amp; "JV1 "</f>
        <v xml:space="preserve">Siena Heights University JV1 </v>
      </c>
      <c r="C132" s="1" t="str">
        <f>Roster_Selection_Men!AH178</f>
        <v>16-144451</v>
      </c>
      <c r="D132" s="1" t="str">
        <f>Roster_Selection_Men!AI178</f>
        <v>Neal Perok</v>
      </c>
      <c r="E132" s="23"/>
      <c r="F132" s="1" t="str">
        <f>IF(ISERROR(Baker_Scores_Men_JV!E132), " ", IF(Baker_Scores_Men_JV!E132 = "Yes", "Yes", "  "))</f>
        <v xml:space="preserve">  </v>
      </c>
      <c r="G132" s="29">
        <v>0</v>
      </c>
      <c r="H132" s="29">
        <v>173</v>
      </c>
      <c r="I132" s="29">
        <v>203</v>
      </c>
      <c r="J132" s="29">
        <v>156</v>
      </c>
      <c r="K132" s="30">
        <f t="shared" si="36"/>
        <v>532</v>
      </c>
      <c r="L132" s="30">
        <f t="shared" si="37"/>
        <v>3</v>
      </c>
      <c r="M132" s="30">
        <f t="shared" si="38"/>
        <v>177.33333333333334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5" customHeight="1" x14ac:dyDescent="0.25">
      <c r="B133" s="1" t="str">
        <f>Roster_Selection_Men!AF179&amp;" " &amp; "JV1 "</f>
        <v xml:space="preserve">Siena Heights University JV1 </v>
      </c>
      <c r="C133" s="1" t="str">
        <f>Roster_Selection_Men!AH179</f>
        <v>11-555142</v>
      </c>
      <c r="D133" s="1" t="str">
        <f>Roster_Selection_Men!AI179</f>
        <v>Pablo Gomez</v>
      </c>
      <c r="E133" s="23"/>
      <c r="F133" s="1" t="str">
        <f>IF(ISERROR(Baker_Scores_Men_JV!E133), " ", IF(Baker_Scores_Men_JV!E133 = "Yes", "Yes", "  "))</f>
        <v xml:space="preserve">  </v>
      </c>
      <c r="G133" s="29">
        <v>145</v>
      </c>
      <c r="H133" s="29">
        <v>0</v>
      </c>
      <c r="I133" s="29">
        <v>171</v>
      </c>
      <c r="J133" s="29">
        <v>0</v>
      </c>
      <c r="K133" s="30">
        <f t="shared" si="36"/>
        <v>316</v>
      </c>
      <c r="L133" s="30">
        <f t="shared" si="37"/>
        <v>2</v>
      </c>
      <c r="M133" s="30">
        <f t="shared" si="38"/>
        <v>158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5" customHeight="1" x14ac:dyDescent="0.25">
      <c r="B134" s="1" t="str">
        <f>Roster_Selection_Men!AF180&amp;" " &amp; "JV1 "</f>
        <v xml:space="preserve">Siena Heights University JV1 </v>
      </c>
      <c r="C134" s="1" t="str">
        <f>Roster_Selection_Men!AH180</f>
        <v>18-7434</v>
      </c>
      <c r="D134" s="1" t="str">
        <f>Roster_Selection_Men!AI180</f>
        <v>Philip Starr</v>
      </c>
      <c r="E134" s="23"/>
      <c r="F134" s="1" t="str">
        <f>IF(ISERROR(Baker_Scores_Men_JV!E134), " ", IF(Baker_Scores_Men_JV!E134 = "Yes", "Yes", "  "))</f>
        <v xml:space="preserve">  </v>
      </c>
      <c r="G134" s="29">
        <v>217</v>
      </c>
      <c r="H134" s="29">
        <v>276</v>
      </c>
      <c r="I134" s="29">
        <v>167</v>
      </c>
      <c r="J134" s="29">
        <v>165</v>
      </c>
      <c r="K134" s="30">
        <f t="shared" si="36"/>
        <v>825</v>
      </c>
      <c r="L134" s="30">
        <f t="shared" si="37"/>
        <v>4</v>
      </c>
      <c r="M134" s="30">
        <f t="shared" si="38"/>
        <v>206.25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5" customHeight="1" x14ac:dyDescent="0.25">
      <c r="B135" s="1" t="str">
        <f>Roster_Selection_Men!AF181&amp;" " &amp; "JV1 "</f>
        <v xml:space="preserve">Siena Heights University JV1 </v>
      </c>
      <c r="C135" s="1" t="str">
        <f>Roster_Selection_Men!AH181</f>
        <v>20-48195</v>
      </c>
      <c r="D135" s="1" t="str">
        <f>Roster_Selection_Men!AI181</f>
        <v>Sam Greuling</v>
      </c>
      <c r="E135" s="23"/>
      <c r="F135" s="1" t="str">
        <f>IF(ISERROR(Baker_Scores_Men_JV!E135), " ", IF(Baker_Scores_Men_JV!E135 = "Yes", "Yes", "  "))</f>
        <v xml:space="preserve">  </v>
      </c>
      <c r="G135" s="29">
        <v>173</v>
      </c>
      <c r="H135" s="29">
        <v>0</v>
      </c>
      <c r="I135" s="29">
        <v>189</v>
      </c>
      <c r="J135" s="29">
        <v>178</v>
      </c>
      <c r="K135" s="30">
        <f t="shared" si="36"/>
        <v>540</v>
      </c>
      <c r="L135" s="30">
        <f t="shared" si="37"/>
        <v>3</v>
      </c>
      <c r="M135" s="30">
        <f t="shared" si="38"/>
        <v>180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5" customHeight="1" x14ac:dyDescent="0.25">
      <c r="B136" s="1" t="str">
        <f>Roster_Selection_Men!AF182&amp;" " &amp; "JV1 "</f>
        <v xml:space="preserve">Siena Heights University JV1 </v>
      </c>
      <c r="C136" s="1" t="str">
        <f>Roster_Selection_Men!AH182</f>
        <v>17-85211</v>
      </c>
      <c r="D136" s="1" t="str">
        <f>Roster_Selection_Men!AI182</f>
        <v>Tim Polidor</v>
      </c>
      <c r="E136" s="23"/>
      <c r="F136" s="1" t="str">
        <f>IF(ISERROR(Baker_Scores_Men_JV!E136), " ", IF(Baker_Scores_Men_JV!E136 = "Yes", "Yes", "  "))</f>
        <v xml:space="preserve">  </v>
      </c>
      <c r="G136" s="29">
        <v>226</v>
      </c>
      <c r="H136" s="29">
        <v>169</v>
      </c>
      <c r="I136" s="29">
        <v>0</v>
      </c>
      <c r="J136" s="29">
        <v>176</v>
      </c>
      <c r="K136" s="30">
        <f t="shared" si="36"/>
        <v>571</v>
      </c>
      <c r="L136" s="30">
        <f t="shared" si="37"/>
        <v>3</v>
      </c>
      <c r="M136" s="30">
        <f t="shared" si="38"/>
        <v>190.33333333333334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5" customHeight="1" x14ac:dyDescent="0.25">
      <c r="B137" s="1" t="s">
        <v>703</v>
      </c>
      <c r="C137" s="28" t="s">
        <v>243</v>
      </c>
      <c r="D137" s="23" t="s">
        <v>243</v>
      </c>
      <c r="E137" s="23"/>
      <c r="F137" s="23"/>
      <c r="G137" s="29"/>
      <c r="H137" s="29"/>
      <c r="I137" s="29"/>
      <c r="J137" s="29"/>
      <c r="K137" s="30">
        <f t="shared" si="36"/>
        <v>0</v>
      </c>
      <c r="L137" s="30">
        <f t="shared" si="37"/>
        <v>0</v>
      </c>
      <c r="M137" s="30">
        <f t="shared" si="38"/>
        <v>0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5" customHeight="1" x14ac:dyDescent="0.25">
      <c r="B138" s="1" t="s">
        <v>703</v>
      </c>
      <c r="C138" s="28" t="s">
        <v>243</v>
      </c>
      <c r="D138" s="23" t="s">
        <v>243</v>
      </c>
      <c r="E138" s="23"/>
      <c r="F138" s="23"/>
      <c r="G138" s="29"/>
      <c r="H138" s="29"/>
      <c r="I138" s="29"/>
      <c r="J138" s="29"/>
      <c r="K138" s="30">
        <f t="shared" si="36"/>
        <v>0</v>
      </c>
      <c r="L138" s="30">
        <f t="shared" si="37"/>
        <v>0</v>
      </c>
      <c r="M138" s="30">
        <f t="shared" si="38"/>
        <v>0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5" customHeight="1" x14ac:dyDescent="0.25">
      <c r="B139" s="1" t="s">
        <v>703</v>
      </c>
      <c r="C139" s="28" t="s">
        <v>243</v>
      </c>
      <c r="D139" s="23" t="s">
        <v>243</v>
      </c>
      <c r="E139" s="23"/>
      <c r="F139" s="23"/>
      <c r="G139" s="31"/>
      <c r="H139" s="31"/>
      <c r="I139" s="31"/>
      <c r="J139" s="31"/>
      <c r="K139" s="32">
        <f t="shared" si="36"/>
        <v>0</v>
      </c>
      <c r="L139" s="32">
        <f t="shared" si="37"/>
        <v>0</v>
      </c>
      <c r="M139" s="30">
        <f t="shared" si="38"/>
        <v>0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5" customHeight="1" x14ac:dyDescent="0.3">
      <c r="B140" s="33"/>
      <c r="G140" s="30">
        <f t="shared" ref="G140:L140" si="39">SUM(G129:G139)</f>
        <v>947</v>
      </c>
      <c r="H140" s="30">
        <f t="shared" si="39"/>
        <v>899</v>
      </c>
      <c r="I140" s="30">
        <f t="shared" si="39"/>
        <v>912</v>
      </c>
      <c r="J140" s="30">
        <f t="shared" si="39"/>
        <v>847</v>
      </c>
      <c r="K140" s="34">
        <f t="shared" si="39"/>
        <v>3605</v>
      </c>
      <c r="L140" s="34">
        <f t="shared" si="39"/>
        <v>20</v>
      </c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5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5" customHeight="1" x14ac:dyDescent="0.25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5" customHeight="1" x14ac:dyDescent="0.25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5" customHeight="1" x14ac:dyDescent="0.25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5:52" s="1" customFormat="1" ht="13.95" customHeight="1" x14ac:dyDescent="0.25">
      <c r="E145" s="35" t="s">
        <v>691</v>
      </c>
      <c r="F145" s="36"/>
      <c r="G145" s="37">
        <f t="shared" ref="G145:L145" si="40">SUM(G23,G36,G49,G62,G75,G88,G101,G114,G127,G140)</f>
        <v>8715</v>
      </c>
      <c r="H145" s="37">
        <f t="shared" si="40"/>
        <v>9036</v>
      </c>
      <c r="I145" s="37">
        <f t="shared" si="40"/>
        <v>8755</v>
      </c>
      <c r="J145" s="37">
        <f t="shared" si="40"/>
        <v>8998</v>
      </c>
      <c r="K145" s="38">
        <f t="shared" si="40"/>
        <v>35504</v>
      </c>
      <c r="L145" s="39">
        <f t="shared" si="40"/>
        <v>192</v>
      </c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Z145" s="1" t="s">
        <v>692</v>
      </c>
    </row>
    <row r="146" spans="5:52" s="1" customFormat="1" ht="13.95" customHeight="1" x14ac:dyDescent="0.25">
      <c r="E146" s="40" t="s">
        <v>693</v>
      </c>
      <c r="F146" s="41"/>
      <c r="G146" s="42">
        <f>SUM(G145/(10))</f>
        <v>871.5</v>
      </c>
      <c r="H146" s="42">
        <f>SUM(H145/(10))</f>
        <v>903.6</v>
      </c>
      <c r="I146" s="42">
        <f>SUM(I145/(10))</f>
        <v>875.5</v>
      </c>
      <c r="J146" s="42">
        <f>SUM(J145/(10))</f>
        <v>899.8</v>
      </c>
      <c r="K146" s="32"/>
      <c r="L146" s="51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5:52" s="1" customFormat="1" ht="13.95" customHeight="1" x14ac:dyDescent="0.25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5:52" s="1" customFormat="1" ht="13.95" customHeight="1" x14ac:dyDescent="0.25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5:52" s="1" customFormat="1" ht="13.95" customHeight="1" x14ac:dyDescent="0.25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5:52" s="1" customFormat="1" ht="13.95" customHeight="1" x14ac:dyDescent="0.25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5:52" s="1" customFormat="1" ht="13.95" customHeight="1" x14ac:dyDescent="0.25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5:52" s="1" customFormat="1" ht="13.95" customHeight="1" x14ac:dyDescent="0.25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5:52" s="1" customFormat="1" ht="13.95" customHeight="1" x14ac:dyDescent="0.25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5:52" s="1" customFormat="1" ht="13.95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5:52" s="1" customFormat="1" ht="13.95" customHeight="1" x14ac:dyDescent="0.25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5:52" s="1" customFormat="1" ht="13.95" customHeight="1" x14ac:dyDescent="0.25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5:52" s="1" customFormat="1" ht="13.95" customHeight="1" x14ac:dyDescent="0.25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5:52" s="1" customFormat="1" ht="13.95" customHeight="1" x14ac:dyDescent="0.25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5:52" s="1" customFormat="1" ht="13.95" customHeight="1" x14ac:dyDescent="0.25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5:52" s="1" customFormat="1" ht="13.95" customHeight="1" x14ac:dyDescent="0.25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5" customHeight="1" x14ac:dyDescent="0.25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5" customHeight="1" x14ac:dyDescent="0.25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5" customHeight="1" x14ac:dyDescent="0.25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5" customHeight="1" x14ac:dyDescent="0.25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5" customHeight="1" x14ac:dyDescent="0.25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5" customHeight="1" x14ac:dyDescent="0.25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5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5" customHeight="1" x14ac:dyDescent="0.25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5" customHeight="1" x14ac:dyDescent="0.25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5" customHeight="1" x14ac:dyDescent="0.25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5" customHeight="1" x14ac:dyDescent="0.25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5" customHeight="1" x14ac:dyDescent="0.25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5" customHeight="1" x14ac:dyDescent="0.25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5" customHeight="1" x14ac:dyDescent="0.25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5" customHeight="1" x14ac:dyDescent="0.25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5" customHeight="1" x14ac:dyDescent="0.25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5" customHeight="1" x14ac:dyDescent="0.25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5" customHeight="1" x14ac:dyDescent="0.25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5" customHeight="1" x14ac:dyDescent="0.25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5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5" customHeight="1" x14ac:dyDescent="0.25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5" customHeight="1" x14ac:dyDescent="0.25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5" customHeight="1" x14ac:dyDescent="0.25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5" customHeight="1" x14ac:dyDescent="0.25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5" customHeight="1" x14ac:dyDescent="0.25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5" customHeight="1" x14ac:dyDescent="0.25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5" customHeight="1" x14ac:dyDescent="0.25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5" customHeight="1" x14ac:dyDescent="0.25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5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5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5" customHeight="1" x14ac:dyDescent="0.25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5" customHeight="1" x14ac:dyDescent="0.25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5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5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5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5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5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5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5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5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5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5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5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5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5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5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5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5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5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5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5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5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5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5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5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5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5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5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5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5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5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5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5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5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5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5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5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5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5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5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5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5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5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5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J22 G129:J139 G116:J126 G103:J113 G90:J100 G77:J87 G64:J74 G51:J61 G38:J48 G25:J35" xr:uid="{00000000-0002-0000-03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="85" zoomScaleNormal="85" workbookViewId="0">
      <pane ySplit="11" topLeftCell="A87" activePane="bottomLeft" state="frozen"/>
      <selection pane="bottomLeft" activeCell="J98" sqref="J98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668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52" customFormat="1" ht="16.2" customHeight="1" x14ac:dyDescent="0.3">
      <c r="C2" s="4"/>
      <c r="D2" s="4"/>
      <c r="E2" s="4"/>
      <c r="F2" s="4"/>
      <c r="AZ2" s="52" t="s">
        <v>669</v>
      </c>
    </row>
    <row r="3" spans="1:54" s="52" customFormat="1" ht="16.2" customHeight="1" x14ac:dyDescent="0.3">
      <c r="B3" s="8" t="s">
        <v>1</v>
      </c>
      <c r="C3" s="9"/>
      <c r="D3" s="4"/>
      <c r="E3" s="9"/>
      <c r="F3" s="9"/>
      <c r="H3" s="53"/>
      <c r="I3" s="53"/>
      <c r="J3" s="54"/>
      <c r="K3" s="54"/>
      <c r="AZ3" s="52" t="s">
        <v>670</v>
      </c>
    </row>
    <row r="4" spans="1:54" s="52" customFormat="1" ht="16.2" hidden="1" customHeight="1" x14ac:dyDescent="0.3">
      <c r="B4" s="9" t="s">
        <v>2</v>
      </c>
      <c r="C4" s="9" t="s">
        <v>3</v>
      </c>
      <c r="D4" s="4"/>
      <c r="E4" s="4"/>
      <c r="F4" s="4"/>
      <c r="H4" s="53"/>
      <c r="I4" s="53"/>
      <c r="J4" s="54"/>
      <c r="K4" s="54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3" t="s">
        <v>10</v>
      </c>
    </row>
    <row r="5" spans="1:54" s="52" customFormat="1" ht="16.2" hidden="1" customHeight="1" x14ac:dyDescent="0.3">
      <c r="B5" s="9" t="s">
        <v>11</v>
      </c>
      <c r="C5" s="9" t="s">
        <v>12</v>
      </c>
      <c r="D5" s="4" t="s">
        <v>13</v>
      </c>
      <c r="E5" s="9"/>
      <c r="F5" s="9"/>
      <c r="H5" s="53"/>
      <c r="I5" s="53"/>
      <c r="J5" s="54"/>
      <c r="K5" s="54"/>
    </row>
    <row r="6" spans="1:54" s="52" customFormat="1" ht="16.2" hidden="1" customHeight="1" x14ac:dyDescent="0.3">
      <c r="B6" s="9" t="s">
        <v>15</v>
      </c>
      <c r="C6" s="9"/>
      <c r="D6" s="4" t="s">
        <v>16</v>
      </c>
      <c r="E6" s="9"/>
      <c r="F6" s="9"/>
      <c r="H6" s="55"/>
      <c r="I6" s="53"/>
      <c r="J6" s="54"/>
      <c r="K6" s="54"/>
    </row>
    <row r="7" spans="1:54" s="52" customFormat="1" ht="16.2" customHeight="1" x14ac:dyDescent="0.3">
      <c r="B7" s="56"/>
      <c r="C7" s="16"/>
      <c r="D7" s="4"/>
      <c r="E7" s="4"/>
      <c r="F7" s="4"/>
      <c r="G7" s="54"/>
      <c r="H7" s="54"/>
      <c r="I7" s="54"/>
      <c r="J7" s="54"/>
      <c r="K7" s="54"/>
    </row>
    <row r="8" spans="1:54" s="52" customFormat="1" ht="16.2" customHeight="1" x14ac:dyDescent="0.3">
      <c r="B8" s="8" t="s">
        <v>403</v>
      </c>
      <c r="C8" s="16"/>
      <c r="D8" s="14" t="s">
        <v>20</v>
      </c>
      <c r="E8" s="14" t="s">
        <v>21</v>
      </c>
      <c r="F8" s="4"/>
      <c r="T8" s="9"/>
      <c r="U8" s="9"/>
    </row>
    <row r="9" spans="1:54" s="52" customFormat="1" ht="16.2" hidden="1" customHeight="1" x14ac:dyDescent="0.3">
      <c r="B9" s="8" t="s">
        <v>26</v>
      </c>
      <c r="C9" s="16"/>
      <c r="D9" s="4"/>
      <c r="E9" s="4"/>
      <c r="F9" s="4"/>
      <c r="T9" s="9"/>
      <c r="U9" s="9"/>
    </row>
    <row r="10" spans="1:54" s="52" customFormat="1" ht="16.2" customHeight="1" x14ac:dyDescent="0.3">
      <c r="B10" s="57"/>
      <c r="C10" s="15"/>
      <c r="D10" s="16"/>
      <c r="E10" s="16"/>
      <c r="F10" s="16"/>
      <c r="G10" s="5" t="s">
        <v>671</v>
      </c>
      <c r="H10" s="5" t="s">
        <v>671</v>
      </c>
      <c r="I10" s="5" t="s">
        <v>671</v>
      </c>
      <c r="J10" s="5" t="s">
        <v>671</v>
      </c>
      <c r="K10" s="55"/>
      <c r="L10" s="5" t="s">
        <v>672</v>
      </c>
      <c r="M10" s="18" t="s">
        <v>673</v>
      </c>
      <c r="N10" s="58"/>
      <c r="O10" s="58"/>
      <c r="P10" s="58"/>
      <c r="Q10" s="58"/>
      <c r="R10" s="58"/>
      <c r="S10" s="58"/>
      <c r="T10" s="58"/>
      <c r="U10" s="58"/>
    </row>
    <row r="11" spans="1:54" s="1" customFormat="1" ht="13.95" customHeight="1" x14ac:dyDescent="0.3">
      <c r="B11" s="19" t="s">
        <v>674</v>
      </c>
      <c r="C11" s="19" t="s">
        <v>24</v>
      </c>
      <c r="D11" s="19" t="s">
        <v>25</v>
      </c>
      <c r="E11" s="19" t="s">
        <v>675</v>
      </c>
      <c r="F11" s="19" t="s">
        <v>676</v>
      </c>
      <c r="G11" s="19">
        <v>1</v>
      </c>
      <c r="H11" s="19">
        <v>2</v>
      </c>
      <c r="I11" s="19">
        <v>3</v>
      </c>
      <c r="J11" s="19">
        <v>4</v>
      </c>
      <c r="K11" s="5" t="s">
        <v>677</v>
      </c>
      <c r="L11" s="5" t="s">
        <v>675</v>
      </c>
      <c r="M11" s="5" t="s">
        <v>678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Roster_Selection_Women!AB11&amp;" " &amp; "V "</f>
        <v xml:space="preserve">Aquinas College V </v>
      </c>
      <c r="C12" s="1" t="str">
        <f>Roster_Selection_Women!AD11</f>
        <v>17-61027</v>
      </c>
      <c r="D12" s="1" t="str">
        <f>Roster_Selection_Women!AE11</f>
        <v>Abby Pecynski</v>
      </c>
      <c r="E12" s="23"/>
      <c r="F12" s="1" t="str">
        <f>IF(ISERROR(Baker_Scores_Women_Var!E12), " ", IF(Baker_Scores_Women_Var!E12 = "Yes", "Yes", "  "))</f>
        <v xml:space="preserve">  </v>
      </c>
      <c r="G12" s="29">
        <v>0</v>
      </c>
      <c r="H12" s="29">
        <v>176</v>
      </c>
      <c r="I12" s="29">
        <v>200</v>
      </c>
      <c r="J12" s="29">
        <v>182</v>
      </c>
      <c r="K12" s="30">
        <f t="shared" ref="K12:K22" si="0">SUM(G12:J12)</f>
        <v>558</v>
      </c>
      <c r="L12" s="30">
        <f t="shared" ref="L12:L22" si="1">COUNTIF(G12:J12, "&gt;0" )</f>
        <v>3</v>
      </c>
      <c r="M12" s="30">
        <f t="shared" ref="M12:M22" si="2">IF(L12=0,0,K12/L12)</f>
        <v>186</v>
      </c>
    </row>
    <row r="13" spans="1:54" s="1" customFormat="1" ht="13.95" customHeight="1" x14ac:dyDescent="0.25">
      <c r="B13" s="1" t="str">
        <f>Roster_Selection_Women!AB12&amp;" " &amp; "V "</f>
        <v xml:space="preserve">Aquinas College V </v>
      </c>
      <c r="C13" s="1" t="str">
        <f>Roster_Selection_Women!AD12</f>
        <v>22-7521</v>
      </c>
      <c r="D13" s="1" t="str">
        <f>Roster_Selection_Women!AE12</f>
        <v>Avery Burk</v>
      </c>
      <c r="E13" s="23"/>
      <c r="F13" s="1" t="str">
        <f>IF(ISERROR(Baker_Scores_Women_Var!E13), " ", IF(Baker_Scores_Women_Var!E13 = "Yes", "Yes", "  "))</f>
        <v xml:space="preserve">  </v>
      </c>
      <c r="G13" s="29">
        <v>0</v>
      </c>
      <c r="H13" s="29">
        <v>151</v>
      </c>
      <c r="I13" s="29">
        <v>201</v>
      </c>
      <c r="J13" s="29">
        <v>145</v>
      </c>
      <c r="K13" s="30">
        <f t="shared" si="0"/>
        <v>497</v>
      </c>
      <c r="L13" s="30">
        <f t="shared" si="1"/>
        <v>3</v>
      </c>
      <c r="M13" s="30">
        <f t="shared" si="2"/>
        <v>165.66666666666666</v>
      </c>
    </row>
    <row r="14" spans="1:54" s="1" customFormat="1" ht="13.95" customHeight="1" x14ac:dyDescent="0.25">
      <c r="B14" s="1" t="str">
        <f>Roster_Selection_Women!AB13&amp;" " &amp; "V "</f>
        <v xml:space="preserve">Aquinas College V </v>
      </c>
      <c r="C14" s="1" t="str">
        <f>Roster_Selection_Women!AD13</f>
        <v>5998-4682</v>
      </c>
      <c r="D14" s="1" t="str">
        <f>Roster_Selection_Women!AE13</f>
        <v>Carley Blanchard</v>
      </c>
      <c r="E14" s="23"/>
      <c r="F14" s="1" t="str">
        <f>IF(ISERROR(Baker_Scores_Women_Var!E14), " ", IF(Baker_Scores_Women_Var!E14 = "Yes", "Yes", "  "))</f>
        <v xml:space="preserve">  </v>
      </c>
      <c r="G14" s="29">
        <v>111</v>
      </c>
      <c r="H14" s="29">
        <v>0</v>
      </c>
      <c r="I14" s="29">
        <v>0</v>
      </c>
      <c r="J14" s="29">
        <v>0</v>
      </c>
      <c r="K14" s="30">
        <f t="shared" si="0"/>
        <v>111</v>
      </c>
      <c r="L14" s="30">
        <f t="shared" si="1"/>
        <v>1</v>
      </c>
      <c r="M14" s="30">
        <f t="shared" si="2"/>
        <v>111</v>
      </c>
    </row>
    <row r="15" spans="1:54" s="1" customFormat="1" ht="13.95" customHeight="1" x14ac:dyDescent="0.25">
      <c r="B15" s="1" t="str">
        <f>Roster_Selection_Women!AB14&amp;" " &amp; "V "</f>
        <v xml:space="preserve">Aquinas College V </v>
      </c>
      <c r="C15" s="1" t="str">
        <f>Roster_Selection_Women!AD14</f>
        <v>11-421889</v>
      </c>
      <c r="D15" s="1" t="str">
        <f>Roster_Selection_Women!AE14</f>
        <v>Chloe Fisk</v>
      </c>
      <c r="E15" s="23"/>
      <c r="F15" s="1" t="str">
        <f>IF(ISERROR(Baker_Scores_Women_Var!E15), " ", IF(Baker_Scores_Women_Var!E15 = "Yes", "Yes", "  "))</f>
        <v xml:space="preserve">  </v>
      </c>
      <c r="G15" s="29">
        <v>199</v>
      </c>
      <c r="H15" s="29">
        <v>207</v>
      </c>
      <c r="I15" s="29">
        <v>201</v>
      </c>
      <c r="J15" s="29">
        <v>144</v>
      </c>
      <c r="K15" s="30">
        <f t="shared" si="0"/>
        <v>751</v>
      </c>
      <c r="L15" s="30">
        <f t="shared" si="1"/>
        <v>4</v>
      </c>
      <c r="M15" s="30">
        <f t="shared" si="2"/>
        <v>187.75</v>
      </c>
    </row>
    <row r="16" spans="1:54" s="1" customFormat="1" ht="13.95" customHeight="1" x14ac:dyDescent="0.25">
      <c r="B16" s="1" t="str">
        <f>Roster_Selection_Women!AB15&amp;" " &amp; "V "</f>
        <v xml:space="preserve">Aquinas College V </v>
      </c>
      <c r="C16" s="1" t="str">
        <f>Roster_Selection_Women!AD15</f>
        <v>11-554585</v>
      </c>
      <c r="D16" s="1" t="str">
        <f>Roster_Selection_Women!AE15</f>
        <v>Courtney Delaney</v>
      </c>
      <c r="E16" s="23"/>
      <c r="F16" s="1" t="str">
        <f>IF(ISERROR(Baker_Scores_Women_Var!E16), " ", IF(Baker_Scores_Women_Var!E16 = "Yes", "Yes", "  "))</f>
        <v xml:space="preserve">  </v>
      </c>
      <c r="G16" s="29">
        <v>132</v>
      </c>
      <c r="H16" s="29">
        <v>0</v>
      </c>
      <c r="I16" s="29">
        <v>0</v>
      </c>
      <c r="J16" s="29">
        <v>0</v>
      </c>
      <c r="K16" s="30">
        <f t="shared" si="0"/>
        <v>132</v>
      </c>
      <c r="L16" s="30">
        <f t="shared" si="1"/>
        <v>1</v>
      </c>
      <c r="M16" s="30">
        <f t="shared" si="2"/>
        <v>132</v>
      </c>
    </row>
    <row r="17" spans="2:13" s="1" customFormat="1" ht="13.95" customHeight="1" x14ac:dyDescent="0.25">
      <c r="B17" s="1" t="str">
        <f>Roster_Selection_Women!AB16&amp;" " &amp; "V "</f>
        <v xml:space="preserve">Aquinas College V </v>
      </c>
      <c r="C17" s="1" t="str">
        <f>Roster_Selection_Women!AD16</f>
        <v>20-52022</v>
      </c>
      <c r="D17" s="1" t="str">
        <f>Roster_Selection_Women!AE16</f>
        <v>Kayla VanLinden</v>
      </c>
      <c r="E17" s="23"/>
      <c r="F17" s="1" t="str">
        <f>IF(ISERROR(Baker_Scores_Women_Var!E17), " ", IF(Baker_Scores_Women_Var!E17 = "Yes", "Yes", "  "))</f>
        <v xml:space="preserve">  </v>
      </c>
      <c r="G17" s="29">
        <v>196</v>
      </c>
      <c r="H17" s="29">
        <v>201</v>
      </c>
      <c r="I17" s="29">
        <v>255</v>
      </c>
      <c r="J17" s="29">
        <v>236</v>
      </c>
      <c r="K17" s="30">
        <f t="shared" si="0"/>
        <v>888</v>
      </c>
      <c r="L17" s="30">
        <f t="shared" si="1"/>
        <v>4</v>
      </c>
      <c r="M17" s="30">
        <f t="shared" si="2"/>
        <v>222</v>
      </c>
    </row>
    <row r="18" spans="2:13" s="1" customFormat="1" ht="13.95" customHeight="1" x14ac:dyDescent="0.25">
      <c r="B18" s="1" t="str">
        <f>Roster_Selection_Women!AB17&amp;" " &amp; "V "</f>
        <v xml:space="preserve">Aquinas College V </v>
      </c>
      <c r="C18" s="1" t="str">
        <f>Roster_Selection_Women!AD17</f>
        <v>15-164600</v>
      </c>
      <c r="D18" s="1" t="str">
        <f>Roster_Selection_Women!AE17</f>
        <v>Morgan Jones</v>
      </c>
      <c r="E18" s="23"/>
      <c r="F18" s="1" t="str">
        <f>IF(ISERROR(Baker_Scores_Women_Var!E18), " ", IF(Baker_Scores_Women_Var!E18 = "Yes", "Yes", "  "))</f>
        <v xml:space="preserve">  </v>
      </c>
      <c r="G18" s="29">
        <v>167</v>
      </c>
      <c r="H18" s="29">
        <v>184</v>
      </c>
      <c r="I18" s="29">
        <v>154</v>
      </c>
      <c r="J18" s="29">
        <v>140</v>
      </c>
      <c r="K18" s="30">
        <f t="shared" si="0"/>
        <v>645</v>
      </c>
      <c r="L18" s="30">
        <f t="shared" si="1"/>
        <v>4</v>
      </c>
      <c r="M18" s="30">
        <f t="shared" si="2"/>
        <v>161.25</v>
      </c>
    </row>
    <row r="19" spans="2:13" s="1" customFormat="1" ht="13.95" customHeight="1" x14ac:dyDescent="0.25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IF(ISERROR(Baker_Scores_Women_Var!E19), " ", IF(Baker_Scores_Women_Var!E19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30">
        <f t="shared" si="0"/>
        <v>0</v>
      </c>
      <c r="L19" s="30">
        <f t="shared" si="1"/>
        <v>0</v>
      </c>
      <c r="M19" s="30">
        <f t="shared" si="2"/>
        <v>0</v>
      </c>
    </row>
    <row r="20" spans="2:13" s="1" customFormat="1" ht="13.95" customHeight="1" x14ac:dyDescent="0.25">
      <c r="B20" s="1" t="s">
        <v>679</v>
      </c>
      <c r="C20" s="28" t="s">
        <v>243</v>
      </c>
      <c r="D20" s="23" t="s">
        <v>243</v>
      </c>
      <c r="E20" s="23"/>
      <c r="F20" s="23"/>
      <c r="G20" s="29"/>
      <c r="H20" s="29"/>
      <c r="I20" s="29"/>
      <c r="J20" s="29"/>
      <c r="K20" s="30">
        <f t="shared" si="0"/>
        <v>0</v>
      </c>
      <c r="L20" s="30">
        <f t="shared" si="1"/>
        <v>0</v>
      </c>
      <c r="M20" s="30">
        <f t="shared" si="2"/>
        <v>0</v>
      </c>
    </row>
    <row r="21" spans="2:13" s="1" customFormat="1" ht="13.95" customHeight="1" x14ac:dyDescent="0.25">
      <c r="B21" s="1" t="s">
        <v>679</v>
      </c>
      <c r="C21" s="28" t="s">
        <v>243</v>
      </c>
      <c r="D21" s="23" t="s">
        <v>243</v>
      </c>
      <c r="E21" s="23"/>
      <c r="F21" s="23"/>
      <c r="G21" s="29"/>
      <c r="H21" s="29"/>
      <c r="I21" s="29"/>
      <c r="J21" s="29"/>
      <c r="K21" s="30">
        <f t="shared" si="0"/>
        <v>0</v>
      </c>
      <c r="L21" s="30">
        <f t="shared" si="1"/>
        <v>0</v>
      </c>
      <c r="M21" s="30">
        <f t="shared" si="2"/>
        <v>0</v>
      </c>
    </row>
    <row r="22" spans="2:13" s="1" customFormat="1" ht="13.95" customHeight="1" x14ac:dyDescent="0.25">
      <c r="B22" s="1" t="s">
        <v>679</v>
      </c>
      <c r="C22" s="28" t="s">
        <v>243</v>
      </c>
      <c r="D22" s="23" t="s">
        <v>243</v>
      </c>
      <c r="E22" s="23"/>
      <c r="F22" s="23"/>
      <c r="G22" s="31"/>
      <c r="H22" s="31"/>
      <c r="I22" s="31"/>
      <c r="J22" s="31"/>
      <c r="K22" s="32">
        <f t="shared" si="0"/>
        <v>0</v>
      </c>
      <c r="L22" s="32">
        <f t="shared" si="1"/>
        <v>0</v>
      </c>
      <c r="M22" s="30">
        <f t="shared" si="2"/>
        <v>0</v>
      </c>
    </row>
    <row r="23" spans="2:13" s="1" customFormat="1" ht="13.95" customHeight="1" x14ac:dyDescent="0.3">
      <c r="B23" s="33"/>
      <c r="G23" s="30">
        <f t="shared" ref="G23:L23" si="3">SUM(G12:G22)</f>
        <v>805</v>
      </c>
      <c r="H23" s="30">
        <f t="shared" si="3"/>
        <v>919</v>
      </c>
      <c r="I23" s="30">
        <f t="shared" si="3"/>
        <v>1011</v>
      </c>
      <c r="J23" s="30">
        <f t="shared" si="3"/>
        <v>847</v>
      </c>
      <c r="K23" s="34">
        <f t="shared" si="3"/>
        <v>3582</v>
      </c>
      <c r="L23" s="34">
        <f t="shared" si="3"/>
        <v>20</v>
      </c>
    </row>
    <row r="24" spans="2:13" s="1" customFormat="1" ht="13.95" customHeight="1" x14ac:dyDescent="0.25"/>
    <row r="25" spans="2:13" s="1" customFormat="1" ht="13.95" customHeight="1" x14ac:dyDescent="0.25">
      <c r="B25" s="1" t="str">
        <f>Roster_Selection_Women!AB23&amp;" " &amp; "V "</f>
        <v xml:space="preserve">Cleary University V </v>
      </c>
      <c r="C25" s="1" t="str">
        <f>Roster_Selection_Women!AD23</f>
        <v>11-402749</v>
      </c>
      <c r="D25" s="1" t="str">
        <f>Roster_Selection_Women!AE23</f>
        <v>Amy Jackson</v>
      </c>
      <c r="E25" s="23"/>
      <c r="F25" s="1" t="str">
        <f>IF(ISERROR(Baker_Scores_Women_Var!E25), " ", IF(Baker_Scores_Women_Var!E25 = "Yes", "Yes", "  "))</f>
        <v xml:space="preserve">  </v>
      </c>
      <c r="G25" s="29">
        <v>163</v>
      </c>
      <c r="H25" s="29">
        <v>156</v>
      </c>
      <c r="I25" s="29">
        <v>172</v>
      </c>
      <c r="J25" s="29">
        <v>152</v>
      </c>
      <c r="K25" s="30">
        <f t="shared" ref="K25:K35" si="4">SUM(G25:J25)</f>
        <v>643</v>
      </c>
      <c r="L25" s="30">
        <f t="shared" ref="L25:L35" si="5">COUNTIF(G25:J25, "&gt;0" )</f>
        <v>4</v>
      </c>
      <c r="M25" s="30">
        <f t="shared" ref="M25:M35" si="6">IF(L25=0,0,K25/L25)</f>
        <v>160.75</v>
      </c>
    </row>
    <row r="26" spans="2:13" s="1" customFormat="1" ht="13.95" customHeight="1" x14ac:dyDescent="0.25">
      <c r="B26" s="1" t="str">
        <f>Roster_Selection_Women!AB24&amp;" " &amp; "V "</f>
        <v xml:space="preserve">Cleary University V </v>
      </c>
      <c r="C26" s="1" t="str">
        <f>Roster_Selection_Women!AD24</f>
        <v>21-43259</v>
      </c>
      <c r="D26" s="1" t="str">
        <f>Roster_Selection_Women!AE24</f>
        <v>Cali Hunter</v>
      </c>
      <c r="E26" s="23"/>
      <c r="F26" s="1" t="str">
        <f>IF(ISERROR(Baker_Scores_Women_Var!E26), " ", IF(Baker_Scores_Women_Var!E26 = "Yes", "Yes", "  "))</f>
        <v xml:space="preserve">  </v>
      </c>
      <c r="G26" s="29">
        <v>0</v>
      </c>
      <c r="H26" s="29">
        <v>0</v>
      </c>
      <c r="I26" s="29">
        <v>0</v>
      </c>
      <c r="J26" s="29">
        <v>0</v>
      </c>
      <c r="K26" s="30">
        <f t="shared" si="4"/>
        <v>0</v>
      </c>
      <c r="L26" s="30">
        <f t="shared" si="5"/>
        <v>0</v>
      </c>
      <c r="M26" s="30">
        <f t="shared" si="6"/>
        <v>0</v>
      </c>
    </row>
    <row r="27" spans="2:13" s="1" customFormat="1" ht="13.95" customHeight="1" x14ac:dyDescent="0.25">
      <c r="B27" s="1" t="str">
        <f>Roster_Selection_Women!AB25&amp;" " &amp; "V "</f>
        <v xml:space="preserve">Cleary University V </v>
      </c>
      <c r="C27" s="1" t="str">
        <f>Roster_Selection_Women!AD25</f>
        <v>7914-44554</v>
      </c>
      <c r="D27" s="1" t="str">
        <f>Roster_Selection_Women!AE25</f>
        <v>Courtney Witten</v>
      </c>
      <c r="E27" s="23"/>
      <c r="F27" s="1" t="str">
        <f>IF(ISERROR(Baker_Scores_Women_Var!E27), " ", IF(Baker_Scores_Women_Var!E27 = "Yes", "Yes", "  "))</f>
        <v xml:space="preserve">  </v>
      </c>
      <c r="G27" s="29">
        <v>174</v>
      </c>
      <c r="H27" s="29">
        <v>198</v>
      </c>
      <c r="I27" s="29">
        <v>212</v>
      </c>
      <c r="J27" s="29">
        <v>196</v>
      </c>
      <c r="K27" s="30">
        <f t="shared" si="4"/>
        <v>780</v>
      </c>
      <c r="L27" s="30">
        <f t="shared" si="5"/>
        <v>4</v>
      </c>
      <c r="M27" s="30">
        <f t="shared" si="6"/>
        <v>195</v>
      </c>
    </row>
    <row r="28" spans="2:13" s="1" customFormat="1" ht="13.95" customHeight="1" x14ac:dyDescent="0.25">
      <c r="B28" s="1" t="str">
        <f>Roster_Selection_Women!AB26&amp;" " &amp; "V "</f>
        <v xml:space="preserve">Cleary University V </v>
      </c>
      <c r="C28" s="1" t="str">
        <f>Roster_Selection_Women!AD26</f>
        <v>11-396381</v>
      </c>
      <c r="D28" s="1" t="str">
        <f>Roster_Selection_Women!AE26</f>
        <v>Erica Pyden</v>
      </c>
      <c r="E28" s="23"/>
      <c r="F28" s="1" t="str">
        <f>IF(ISERROR(Baker_Scores_Women_Var!E28), " ", IF(Baker_Scores_Women_Var!E28 = "Yes", "Yes", "  "))</f>
        <v xml:space="preserve">  </v>
      </c>
      <c r="G28" s="29">
        <v>0</v>
      </c>
      <c r="H28" s="29">
        <v>0</v>
      </c>
      <c r="I28" s="29">
        <v>0</v>
      </c>
      <c r="J28" s="29">
        <v>0</v>
      </c>
      <c r="K28" s="30">
        <f t="shared" si="4"/>
        <v>0</v>
      </c>
      <c r="L28" s="30">
        <f t="shared" si="5"/>
        <v>0</v>
      </c>
      <c r="M28" s="30">
        <f t="shared" si="6"/>
        <v>0</v>
      </c>
    </row>
    <row r="29" spans="2:13" s="1" customFormat="1" ht="13.95" customHeight="1" x14ac:dyDescent="0.25">
      <c r="B29" s="1" t="str">
        <f>Roster_Selection_Women!AB27&amp;" " &amp; "V "</f>
        <v xml:space="preserve">Cleary University V </v>
      </c>
      <c r="C29" s="1" t="str">
        <f>Roster_Selection_Women!AD27</f>
        <v>16-164469</v>
      </c>
      <c r="D29" s="1" t="str">
        <f>Roster_Selection_Women!AE27</f>
        <v>Hailee Hale</v>
      </c>
      <c r="E29" s="23"/>
      <c r="F29" s="1" t="str">
        <f>IF(ISERROR(Baker_Scores_Women_Var!E29), " ", IF(Baker_Scores_Women_Var!E29 = "Yes", "Yes", "  "))</f>
        <v xml:space="preserve">  </v>
      </c>
      <c r="G29" s="29">
        <v>215</v>
      </c>
      <c r="H29" s="29">
        <v>178</v>
      </c>
      <c r="I29" s="29">
        <v>236</v>
      </c>
      <c r="J29" s="29">
        <v>178</v>
      </c>
      <c r="K29" s="30">
        <f t="shared" si="4"/>
        <v>807</v>
      </c>
      <c r="L29" s="30">
        <f t="shared" si="5"/>
        <v>4</v>
      </c>
      <c r="M29" s="30">
        <f t="shared" si="6"/>
        <v>201.75</v>
      </c>
    </row>
    <row r="30" spans="2:13" s="1" customFormat="1" ht="13.95" customHeight="1" x14ac:dyDescent="0.25">
      <c r="B30" s="1" t="str">
        <f>Roster_Selection_Women!AB28&amp;" " &amp; "V "</f>
        <v xml:space="preserve">Cleary University V </v>
      </c>
      <c r="C30" s="1" t="str">
        <f>Roster_Selection_Women!AD28</f>
        <v>15-103776</v>
      </c>
      <c r="D30" s="1" t="str">
        <f>Roster_Selection_Women!AE28</f>
        <v>Leigha Rue</v>
      </c>
      <c r="E30" s="23"/>
      <c r="F30" s="1" t="str">
        <f>IF(ISERROR(Baker_Scores_Women_Var!E30), " ", IF(Baker_Scores_Women_Var!E30 = "Yes", "Yes", "  "))</f>
        <v xml:space="preserve">  </v>
      </c>
      <c r="G30" s="29">
        <v>186</v>
      </c>
      <c r="H30" s="29">
        <v>232</v>
      </c>
      <c r="I30" s="29">
        <v>165</v>
      </c>
      <c r="J30" s="29">
        <v>170</v>
      </c>
      <c r="K30" s="30">
        <f t="shared" si="4"/>
        <v>753</v>
      </c>
      <c r="L30" s="30">
        <f t="shared" si="5"/>
        <v>4</v>
      </c>
      <c r="M30" s="30">
        <f t="shared" si="6"/>
        <v>188.25</v>
      </c>
    </row>
    <row r="31" spans="2:13" s="1" customFormat="1" ht="13.95" customHeight="1" x14ac:dyDescent="0.25">
      <c r="B31" s="1" t="str">
        <f>Roster_Selection_Women!AB29&amp;" " &amp; "V "</f>
        <v xml:space="preserve">Cleary University V </v>
      </c>
      <c r="C31" s="1" t="str">
        <f>Roster_Selection_Women!AD29</f>
        <v>17-73985</v>
      </c>
      <c r="D31" s="1" t="str">
        <f>Roster_Selection_Women!AE29</f>
        <v>Samantha Dulz</v>
      </c>
      <c r="E31" s="23"/>
      <c r="F31" s="1" t="str">
        <f>IF(ISERROR(Baker_Scores_Women_Var!E31), " ", IF(Baker_Scores_Women_Var!E31 = "Yes", "Yes", "  "))</f>
        <v xml:space="preserve">  </v>
      </c>
      <c r="G31" s="29">
        <v>202</v>
      </c>
      <c r="H31" s="29">
        <v>193</v>
      </c>
      <c r="I31" s="29">
        <v>146</v>
      </c>
      <c r="J31" s="29">
        <v>194</v>
      </c>
      <c r="K31" s="30">
        <f t="shared" si="4"/>
        <v>735</v>
      </c>
      <c r="L31" s="30">
        <f t="shared" si="5"/>
        <v>4</v>
      </c>
      <c r="M31" s="30">
        <f t="shared" si="6"/>
        <v>183.75</v>
      </c>
    </row>
    <row r="32" spans="2:13" s="1" customFormat="1" ht="13.95" customHeight="1" x14ac:dyDescent="0.25">
      <c r="B32" s="1" t="str">
        <f>Roster_Selection_Women!AB30&amp;" " &amp; "V "</f>
        <v xml:space="preserve"> V </v>
      </c>
      <c r="C32" s="1" t="str">
        <f>Roster_Selection_Women!AD30</f>
        <v/>
      </c>
      <c r="D32" s="1" t="str">
        <f>Roster_Selection_Women!AE30</f>
        <v/>
      </c>
      <c r="E32" s="23"/>
      <c r="F32" s="1" t="str">
        <f>IF(ISERROR(Baker_Scores_Women_Var!E32), " ", IF(Baker_Scores_Women_Var!E32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0</v>
      </c>
      <c r="K32" s="30">
        <f t="shared" si="4"/>
        <v>0</v>
      </c>
      <c r="L32" s="30">
        <f t="shared" si="5"/>
        <v>0</v>
      </c>
      <c r="M32" s="30">
        <f t="shared" si="6"/>
        <v>0</v>
      </c>
    </row>
    <row r="33" spans="2:13" s="1" customFormat="1" ht="13.95" customHeight="1" x14ac:dyDescent="0.25">
      <c r="B33" s="1" t="s">
        <v>680</v>
      </c>
      <c r="C33" s="28" t="s">
        <v>243</v>
      </c>
      <c r="D33" s="23" t="s">
        <v>243</v>
      </c>
      <c r="E33" s="23"/>
      <c r="F33" s="23"/>
      <c r="G33" s="29"/>
      <c r="H33" s="29"/>
      <c r="I33" s="29"/>
      <c r="J33" s="29"/>
      <c r="K33" s="30">
        <f t="shared" si="4"/>
        <v>0</v>
      </c>
      <c r="L33" s="30">
        <f t="shared" si="5"/>
        <v>0</v>
      </c>
      <c r="M33" s="30">
        <f t="shared" si="6"/>
        <v>0</v>
      </c>
    </row>
    <row r="34" spans="2:13" s="1" customFormat="1" ht="13.95" customHeight="1" x14ac:dyDescent="0.25">
      <c r="B34" s="1" t="s">
        <v>680</v>
      </c>
      <c r="C34" s="28" t="s">
        <v>243</v>
      </c>
      <c r="D34" s="23" t="s">
        <v>243</v>
      </c>
      <c r="E34" s="23"/>
      <c r="F34" s="23"/>
      <c r="G34" s="29"/>
      <c r="H34" s="29"/>
      <c r="I34" s="29"/>
      <c r="J34" s="29"/>
      <c r="K34" s="30">
        <f t="shared" si="4"/>
        <v>0</v>
      </c>
      <c r="L34" s="30">
        <f t="shared" si="5"/>
        <v>0</v>
      </c>
      <c r="M34" s="30">
        <f t="shared" si="6"/>
        <v>0</v>
      </c>
    </row>
    <row r="35" spans="2:13" s="1" customFormat="1" ht="13.95" customHeight="1" x14ac:dyDescent="0.25">
      <c r="B35" s="1" t="s">
        <v>680</v>
      </c>
      <c r="C35" s="28" t="s">
        <v>243</v>
      </c>
      <c r="D35" s="23" t="s">
        <v>243</v>
      </c>
      <c r="E35" s="23"/>
      <c r="F35" s="23"/>
      <c r="G35" s="31"/>
      <c r="H35" s="31"/>
      <c r="I35" s="31"/>
      <c r="J35" s="31"/>
      <c r="K35" s="32">
        <f t="shared" si="4"/>
        <v>0</v>
      </c>
      <c r="L35" s="32">
        <f t="shared" si="5"/>
        <v>0</v>
      </c>
      <c r="M35" s="30">
        <f t="shared" si="6"/>
        <v>0</v>
      </c>
    </row>
    <row r="36" spans="2:13" s="1" customFormat="1" ht="13.95" customHeight="1" x14ac:dyDescent="0.3">
      <c r="B36" s="33"/>
      <c r="G36" s="30">
        <f t="shared" ref="G36:L36" si="7">SUM(G25:G35)</f>
        <v>940</v>
      </c>
      <c r="H36" s="30">
        <f t="shared" si="7"/>
        <v>957</v>
      </c>
      <c r="I36" s="30">
        <f t="shared" si="7"/>
        <v>931</v>
      </c>
      <c r="J36" s="30">
        <f t="shared" si="7"/>
        <v>890</v>
      </c>
      <c r="K36" s="34">
        <f t="shared" si="7"/>
        <v>3718</v>
      </c>
      <c r="L36" s="34">
        <f t="shared" si="7"/>
        <v>20</v>
      </c>
    </row>
    <row r="37" spans="2:13" s="1" customFormat="1" ht="13.95" customHeight="1" x14ac:dyDescent="0.25"/>
    <row r="38" spans="2:13" s="1" customFormat="1" ht="13.95" customHeight="1" x14ac:dyDescent="0.25">
      <c r="B38" s="1" t="str">
        <f>Roster_Selection_Women!AB32&amp;" " &amp; "V "</f>
        <v xml:space="preserve">Concordia University V </v>
      </c>
      <c r="C38" s="1" t="str">
        <f>Roster_Selection_Women!AD32</f>
        <v>19-32062</v>
      </c>
      <c r="D38" s="1" t="str">
        <f>Roster_Selection_Women!AE32</f>
        <v>Amanda Fisher</v>
      </c>
      <c r="E38" s="23"/>
      <c r="F38" s="1" t="str">
        <f>IF(ISERROR(Baker_Scores_Women_Var!E38), " ", IF(Baker_Scores_Women_Var!E38 = "Yes", "Yes", "  "))</f>
        <v xml:space="preserve">  </v>
      </c>
      <c r="G38" s="29">
        <v>157</v>
      </c>
      <c r="H38" s="29">
        <v>163</v>
      </c>
      <c r="I38" s="29">
        <v>135</v>
      </c>
      <c r="J38" s="29">
        <v>0</v>
      </c>
      <c r="K38" s="30">
        <f t="shared" ref="K38:K48" si="8">SUM(G38:J38)</f>
        <v>455</v>
      </c>
      <c r="L38" s="30">
        <f t="shared" ref="L38:L48" si="9">COUNTIF(G38:J38, "&gt;0" )</f>
        <v>3</v>
      </c>
      <c r="M38" s="30">
        <f t="shared" ref="M38:M48" si="10">IF(L38=0,0,K38/L38)</f>
        <v>151.66666666666666</v>
      </c>
    </row>
    <row r="39" spans="2:13" s="1" customFormat="1" ht="13.95" customHeight="1" x14ac:dyDescent="0.25">
      <c r="B39" s="1" t="str">
        <f>Roster_Selection_Women!AB33&amp;" " &amp; "V "</f>
        <v xml:space="preserve">Concordia University V </v>
      </c>
      <c r="C39" s="1" t="str">
        <f>Roster_Selection_Women!AD33</f>
        <v>11-388021</v>
      </c>
      <c r="D39" s="1" t="str">
        <f>Roster_Selection_Women!AE33</f>
        <v>Brooke Binder</v>
      </c>
      <c r="E39" s="23"/>
      <c r="F39" s="1" t="str">
        <f>IF(ISERROR(Baker_Scores_Women_Var!E39), " ", IF(Baker_Scores_Women_Var!E39 = "Yes", "Yes", "  "))</f>
        <v xml:space="preserve">  </v>
      </c>
      <c r="G39" s="29">
        <v>225</v>
      </c>
      <c r="H39" s="29">
        <v>212</v>
      </c>
      <c r="I39" s="29">
        <v>179</v>
      </c>
      <c r="J39" s="29">
        <v>192</v>
      </c>
      <c r="K39" s="30">
        <f t="shared" si="8"/>
        <v>808</v>
      </c>
      <c r="L39" s="30">
        <f t="shared" si="9"/>
        <v>4</v>
      </c>
      <c r="M39" s="30">
        <f t="shared" si="10"/>
        <v>202</v>
      </c>
    </row>
    <row r="40" spans="2:13" s="1" customFormat="1" ht="13.95" customHeight="1" x14ac:dyDescent="0.25">
      <c r="B40" s="1" t="str">
        <f>Roster_Selection_Women!AB34&amp;" " &amp; "V "</f>
        <v xml:space="preserve">Concordia University V </v>
      </c>
      <c r="C40" s="1" t="str">
        <f>Roster_Selection_Women!AD34</f>
        <v>18-84897</v>
      </c>
      <c r="D40" s="1" t="str">
        <f>Roster_Selection_Women!AE34</f>
        <v>Emilee Hughes</v>
      </c>
      <c r="E40" s="23"/>
      <c r="F40" s="1" t="str">
        <f>IF(ISERROR(Baker_Scores_Women_Var!E40), " ", IF(Baker_Scores_Women_Var!E40 = "Yes", "Yes", "  "))</f>
        <v xml:space="preserve">  </v>
      </c>
      <c r="G40" s="29">
        <v>224</v>
      </c>
      <c r="H40" s="29">
        <v>201</v>
      </c>
      <c r="I40" s="29">
        <v>170</v>
      </c>
      <c r="J40" s="29">
        <v>206</v>
      </c>
      <c r="K40" s="30">
        <f t="shared" si="8"/>
        <v>801</v>
      </c>
      <c r="L40" s="30">
        <f t="shared" si="9"/>
        <v>4</v>
      </c>
      <c r="M40" s="30">
        <f t="shared" si="10"/>
        <v>200.25</v>
      </c>
    </row>
    <row r="41" spans="2:13" s="1" customFormat="1" ht="13.95" customHeight="1" x14ac:dyDescent="0.25">
      <c r="B41" s="1" t="str">
        <f>Roster_Selection_Women!AB35&amp;" " &amp; "V "</f>
        <v xml:space="preserve">Concordia University V </v>
      </c>
      <c r="C41" s="1" t="str">
        <f>Roster_Selection_Women!AD35</f>
        <v>5999-7548</v>
      </c>
      <c r="D41" s="1" t="str">
        <f>Roster_Selection_Women!AE35</f>
        <v>Gabriella VanHorn</v>
      </c>
      <c r="E41" s="23"/>
      <c r="F41" s="1" t="str">
        <f>IF(ISERROR(Baker_Scores_Women_Var!E41), " ", IF(Baker_Scores_Women_Var!E41 = "Yes", "Yes", "  "))</f>
        <v xml:space="preserve">  </v>
      </c>
      <c r="G41" s="29">
        <v>212</v>
      </c>
      <c r="H41" s="29">
        <v>190</v>
      </c>
      <c r="I41" s="29">
        <v>238</v>
      </c>
      <c r="J41" s="29">
        <v>212</v>
      </c>
      <c r="K41" s="30">
        <f t="shared" si="8"/>
        <v>852</v>
      </c>
      <c r="L41" s="30">
        <f t="shared" si="9"/>
        <v>4</v>
      </c>
      <c r="M41" s="30">
        <f t="shared" si="10"/>
        <v>213</v>
      </c>
    </row>
    <row r="42" spans="2:13" s="1" customFormat="1" ht="13.95" customHeight="1" x14ac:dyDescent="0.25">
      <c r="B42" s="1" t="str">
        <f>Roster_Selection_Women!AB36&amp;" " &amp; "V "</f>
        <v xml:space="preserve">Concordia University V </v>
      </c>
      <c r="C42" s="1" t="str">
        <f>Roster_Selection_Women!AD36</f>
        <v>17-17225</v>
      </c>
      <c r="D42" s="1" t="str">
        <f>Roster_Selection_Women!AE36</f>
        <v>Kyla Peterson</v>
      </c>
      <c r="E42" s="23"/>
      <c r="F42" s="1" t="str">
        <f>IF(ISERROR(Baker_Scores_Women_Var!E42), " ", IF(Baker_Scores_Women_Var!E42 = "Yes", "Yes", "  "))</f>
        <v xml:space="preserve">  </v>
      </c>
      <c r="G42" s="29">
        <v>197</v>
      </c>
      <c r="H42" s="29">
        <v>188</v>
      </c>
      <c r="I42" s="29">
        <v>145</v>
      </c>
      <c r="J42" s="29">
        <v>168</v>
      </c>
      <c r="K42" s="30">
        <f t="shared" si="8"/>
        <v>698</v>
      </c>
      <c r="L42" s="30">
        <f t="shared" si="9"/>
        <v>4</v>
      </c>
      <c r="M42" s="30">
        <f t="shared" si="10"/>
        <v>174.5</v>
      </c>
    </row>
    <row r="43" spans="2:13" s="1" customFormat="1" ht="13.95" customHeight="1" x14ac:dyDescent="0.25">
      <c r="B43" s="1" t="str">
        <f>Roster_Selection_Women!AB37&amp;" " &amp; "V "</f>
        <v xml:space="preserve">Concordia University V </v>
      </c>
      <c r="C43" s="1" t="str">
        <f>Roster_Selection_Women!AD37</f>
        <v>22-23695</v>
      </c>
      <c r="D43" s="1" t="str">
        <f>Roster_Selection_Women!AE37</f>
        <v>Megan Redmond</v>
      </c>
      <c r="E43" s="23"/>
      <c r="F43" s="1" t="str">
        <f>IF(ISERROR(Baker_Scores_Women_Var!E43), " ", IF(Baker_Scores_Women_Var!E43 = "Yes", "Yes", "  "))</f>
        <v xml:space="preserve">  </v>
      </c>
      <c r="G43" s="29">
        <v>0</v>
      </c>
      <c r="H43" s="29">
        <v>0</v>
      </c>
      <c r="I43" s="29">
        <v>0</v>
      </c>
      <c r="J43" s="29">
        <v>0</v>
      </c>
      <c r="K43" s="30">
        <f t="shared" si="8"/>
        <v>0</v>
      </c>
      <c r="L43" s="30">
        <f t="shared" si="9"/>
        <v>0</v>
      </c>
      <c r="M43" s="30">
        <f t="shared" si="10"/>
        <v>0</v>
      </c>
    </row>
    <row r="44" spans="2:13" s="1" customFormat="1" ht="13.95" customHeight="1" x14ac:dyDescent="0.25">
      <c r="B44" s="1" t="str">
        <f>Roster_Selection_Women!AB38&amp;" " &amp; "V "</f>
        <v xml:space="preserve">Concordia University V </v>
      </c>
      <c r="C44" s="1" t="str">
        <f>Roster_Selection_Women!AD38</f>
        <v>11-666975</v>
      </c>
      <c r="D44" s="1" t="str">
        <f>Roster_Selection_Women!AE38</f>
        <v>Ryan Giese</v>
      </c>
      <c r="E44" s="23"/>
      <c r="F44" s="1" t="str">
        <f>IF(ISERROR(Baker_Scores_Women_Var!E44), " ", IF(Baker_Scores_Women_Var!E44 = "Yes", "Yes", "  "))</f>
        <v xml:space="preserve">  </v>
      </c>
      <c r="G44" s="29">
        <v>0</v>
      </c>
      <c r="H44" s="29">
        <v>0</v>
      </c>
      <c r="I44" s="29">
        <v>0</v>
      </c>
      <c r="J44" s="29">
        <v>219</v>
      </c>
      <c r="K44" s="30">
        <f t="shared" si="8"/>
        <v>219</v>
      </c>
      <c r="L44" s="30">
        <f t="shared" si="9"/>
        <v>1</v>
      </c>
      <c r="M44" s="30">
        <f t="shared" si="10"/>
        <v>219</v>
      </c>
    </row>
    <row r="45" spans="2:13" s="1" customFormat="1" ht="13.95" customHeight="1" x14ac:dyDescent="0.25">
      <c r="B45" s="1" t="str">
        <f>Roster_Selection_Women!AB39&amp;" " &amp; "V "</f>
        <v xml:space="preserve"> V </v>
      </c>
      <c r="C45" s="1" t="str">
        <f>Roster_Selection_Women!AD39</f>
        <v/>
      </c>
      <c r="D45" s="1" t="str">
        <f>Roster_Selection_Women!AE39</f>
        <v/>
      </c>
      <c r="E45" s="23"/>
      <c r="F45" s="1" t="str">
        <f>IF(ISERROR(Baker_Scores_Women_Var!E45), " ", IF(Baker_Scores_Women_Var!E45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30">
        <f t="shared" si="8"/>
        <v>0</v>
      </c>
      <c r="L45" s="30">
        <f t="shared" si="9"/>
        <v>0</v>
      </c>
      <c r="M45" s="30">
        <f t="shared" si="10"/>
        <v>0</v>
      </c>
    </row>
    <row r="46" spans="2:13" s="1" customFormat="1" ht="13.95" customHeight="1" x14ac:dyDescent="0.25">
      <c r="B46" s="1" t="s">
        <v>681</v>
      </c>
      <c r="C46" s="28" t="s">
        <v>243</v>
      </c>
      <c r="D46" s="23" t="s">
        <v>243</v>
      </c>
      <c r="E46" s="23"/>
      <c r="F46" s="23"/>
      <c r="G46" s="29"/>
      <c r="H46" s="29"/>
      <c r="I46" s="29"/>
      <c r="J46" s="29"/>
      <c r="K46" s="30">
        <f t="shared" si="8"/>
        <v>0</v>
      </c>
      <c r="L46" s="30">
        <f t="shared" si="9"/>
        <v>0</v>
      </c>
      <c r="M46" s="30">
        <f t="shared" si="10"/>
        <v>0</v>
      </c>
    </row>
    <row r="47" spans="2:13" s="1" customFormat="1" ht="13.95" customHeight="1" x14ac:dyDescent="0.25">
      <c r="B47" s="1" t="s">
        <v>681</v>
      </c>
      <c r="C47" s="28" t="s">
        <v>243</v>
      </c>
      <c r="D47" s="23" t="s">
        <v>243</v>
      </c>
      <c r="E47" s="23"/>
      <c r="F47" s="23"/>
      <c r="G47" s="29"/>
      <c r="H47" s="29"/>
      <c r="I47" s="29"/>
      <c r="J47" s="29"/>
      <c r="K47" s="30">
        <f t="shared" si="8"/>
        <v>0</v>
      </c>
      <c r="L47" s="30">
        <f t="shared" si="9"/>
        <v>0</v>
      </c>
      <c r="M47" s="30">
        <f t="shared" si="10"/>
        <v>0</v>
      </c>
    </row>
    <row r="48" spans="2:13" s="1" customFormat="1" ht="13.95" customHeight="1" x14ac:dyDescent="0.25">
      <c r="B48" s="1" t="s">
        <v>681</v>
      </c>
      <c r="C48" s="28" t="s">
        <v>243</v>
      </c>
      <c r="D48" s="23" t="s">
        <v>243</v>
      </c>
      <c r="E48" s="23"/>
      <c r="F48" s="23"/>
      <c r="G48" s="31"/>
      <c r="H48" s="31"/>
      <c r="I48" s="31"/>
      <c r="J48" s="31"/>
      <c r="K48" s="32">
        <f t="shared" si="8"/>
        <v>0</v>
      </c>
      <c r="L48" s="32">
        <f t="shared" si="9"/>
        <v>0</v>
      </c>
      <c r="M48" s="30">
        <f t="shared" si="10"/>
        <v>0</v>
      </c>
    </row>
    <row r="49" spans="2:13" s="1" customFormat="1" ht="13.95" customHeight="1" x14ac:dyDescent="0.3">
      <c r="B49" s="33"/>
      <c r="G49" s="30">
        <f t="shared" ref="G49:L49" si="11">SUM(G38:G48)</f>
        <v>1015</v>
      </c>
      <c r="H49" s="30">
        <f t="shared" si="11"/>
        <v>954</v>
      </c>
      <c r="I49" s="30">
        <f t="shared" si="11"/>
        <v>867</v>
      </c>
      <c r="J49" s="30">
        <f t="shared" si="11"/>
        <v>997</v>
      </c>
      <c r="K49" s="34">
        <f t="shared" si="11"/>
        <v>3833</v>
      </c>
      <c r="L49" s="34">
        <f t="shared" si="11"/>
        <v>20</v>
      </c>
    </row>
    <row r="50" spans="2:13" s="1" customFormat="1" ht="13.95" customHeight="1" x14ac:dyDescent="0.25"/>
    <row r="51" spans="2:13" s="1" customFormat="1" ht="13.95" customHeight="1" x14ac:dyDescent="0.25">
      <c r="B51" s="1" t="str">
        <f>Roster_Selection_Women!AB50&amp;" " &amp; "V "</f>
        <v xml:space="preserve">Cornerstone University V </v>
      </c>
      <c r="C51" s="1" t="str">
        <f>Roster_Selection_Women!AD50</f>
        <v>19-30230</v>
      </c>
      <c r="D51" s="1" t="str">
        <f>Roster_Selection_Women!AE50</f>
        <v>Alayna Ryan</v>
      </c>
      <c r="E51" s="23"/>
      <c r="F51" s="1" t="str">
        <f>IF(ISERROR(Baker_Scores_Women_Var!E51), " ", IF(Baker_Scores_Women_Var!E51 = "Yes", "Yes", "  "))</f>
        <v xml:space="preserve">  </v>
      </c>
      <c r="G51" s="29">
        <v>157</v>
      </c>
      <c r="H51" s="29">
        <v>132</v>
      </c>
      <c r="I51" s="29">
        <v>0</v>
      </c>
      <c r="J51" s="29">
        <v>0</v>
      </c>
      <c r="K51" s="30">
        <f t="shared" ref="K51:K61" si="12">SUM(G51:J51)</f>
        <v>289</v>
      </c>
      <c r="L51" s="30">
        <f t="shared" ref="L51:L61" si="13">COUNTIF(G51:J51, "&gt;0" )</f>
        <v>2</v>
      </c>
      <c r="M51" s="30">
        <f t="shared" ref="M51:M61" si="14">IF(L51=0,0,K51/L51)</f>
        <v>144.5</v>
      </c>
    </row>
    <row r="52" spans="2:13" s="1" customFormat="1" ht="13.95" customHeight="1" x14ac:dyDescent="0.25">
      <c r="B52" s="1" t="str">
        <f>Roster_Selection_Women!AB51&amp;" " &amp; "V "</f>
        <v xml:space="preserve">Cornerstone University V </v>
      </c>
      <c r="C52" s="1" t="str">
        <f>Roster_Selection_Women!AD51</f>
        <v>22-9023</v>
      </c>
      <c r="D52" s="1" t="str">
        <f>Roster_Selection_Women!AE51</f>
        <v>Amelia Wells</v>
      </c>
      <c r="E52" s="23"/>
      <c r="F52" s="1" t="str">
        <f>IF(ISERROR(Baker_Scores_Women_Var!E52), " ", IF(Baker_Scores_Women_Var!E52 = "Yes", "Yes", "  "))</f>
        <v xml:space="preserve">  </v>
      </c>
      <c r="G52" s="29">
        <v>0</v>
      </c>
      <c r="H52" s="29">
        <v>0</v>
      </c>
      <c r="I52" s="29">
        <v>169</v>
      </c>
      <c r="J52" s="29">
        <v>172</v>
      </c>
      <c r="K52" s="30">
        <f t="shared" si="12"/>
        <v>341</v>
      </c>
      <c r="L52" s="30">
        <f t="shared" si="13"/>
        <v>2</v>
      </c>
      <c r="M52" s="30">
        <f t="shared" si="14"/>
        <v>170.5</v>
      </c>
    </row>
    <row r="53" spans="2:13" s="1" customFormat="1" ht="13.95" customHeight="1" x14ac:dyDescent="0.25">
      <c r="B53" s="1" t="str">
        <f>Roster_Selection_Women!AB52&amp;" " &amp; "V "</f>
        <v xml:space="preserve">Cornerstone University V </v>
      </c>
      <c r="C53" s="1" t="str">
        <f>Roster_Selection_Women!AD52</f>
        <v>7914-5160</v>
      </c>
      <c r="D53" s="1" t="str">
        <f>Roster_Selection_Women!AE52</f>
        <v>Chloe Crick</v>
      </c>
      <c r="E53" s="23"/>
      <c r="F53" s="1" t="str">
        <f>IF(ISERROR(Baker_Scores_Women_Var!E53), " ", IF(Baker_Scores_Women_Var!E53 = "Yes", "Yes", "  "))</f>
        <v xml:space="preserve">  </v>
      </c>
      <c r="G53" s="29">
        <v>140</v>
      </c>
      <c r="H53" s="29">
        <v>217</v>
      </c>
      <c r="I53" s="29">
        <v>169</v>
      </c>
      <c r="J53" s="29">
        <v>165</v>
      </c>
      <c r="K53" s="30">
        <f t="shared" si="12"/>
        <v>691</v>
      </c>
      <c r="L53" s="30">
        <f t="shared" si="13"/>
        <v>4</v>
      </c>
      <c r="M53" s="30">
        <f t="shared" si="14"/>
        <v>172.75</v>
      </c>
    </row>
    <row r="54" spans="2:13" s="1" customFormat="1" ht="13.95" customHeight="1" x14ac:dyDescent="0.25">
      <c r="B54" s="1" t="str">
        <f>Roster_Selection_Women!AB53&amp;" " &amp; "V "</f>
        <v xml:space="preserve">Cornerstone University V </v>
      </c>
      <c r="C54" s="1" t="str">
        <f>Roster_Selection_Women!AD53</f>
        <v>20-3312</v>
      </c>
      <c r="D54" s="1" t="str">
        <f>Roster_Selection_Women!AE53</f>
        <v>Francesca Bontomasi</v>
      </c>
      <c r="E54" s="23"/>
      <c r="F54" s="1" t="str">
        <f>IF(ISERROR(Baker_Scores_Women_Var!E54), " ", IF(Baker_Scores_Women_Var!E54 = "Yes", "Yes", "  "))</f>
        <v xml:space="preserve">  </v>
      </c>
      <c r="G54" s="29">
        <v>181</v>
      </c>
      <c r="H54" s="29">
        <v>164</v>
      </c>
      <c r="I54" s="29">
        <v>202</v>
      </c>
      <c r="J54" s="29">
        <v>202</v>
      </c>
      <c r="K54" s="30">
        <f t="shared" si="12"/>
        <v>749</v>
      </c>
      <c r="L54" s="30">
        <f t="shared" si="13"/>
        <v>4</v>
      </c>
      <c r="M54" s="30">
        <f t="shared" si="14"/>
        <v>187.25</v>
      </c>
    </row>
    <row r="55" spans="2:13" s="1" customFormat="1" ht="13.95" customHeight="1" x14ac:dyDescent="0.25">
      <c r="B55" s="1" t="str">
        <f>Roster_Selection_Women!AB54&amp;" " &amp; "V "</f>
        <v xml:space="preserve">Cornerstone University V </v>
      </c>
      <c r="C55" s="1" t="str">
        <f>Roster_Selection_Women!AD54</f>
        <v>21-5624</v>
      </c>
      <c r="D55" s="1" t="str">
        <f>Roster_Selection_Women!AE54</f>
        <v>Mackenzie Smith</v>
      </c>
      <c r="E55" s="23"/>
      <c r="F55" s="1" t="str">
        <f>IF(ISERROR(Baker_Scores_Women_Var!E55), " ", IF(Baker_Scores_Women_Var!E55 = "Yes", "Yes", "  "))</f>
        <v xml:space="preserve">  </v>
      </c>
      <c r="G55" s="29">
        <v>167</v>
      </c>
      <c r="H55" s="29">
        <v>161</v>
      </c>
      <c r="I55" s="29">
        <v>0</v>
      </c>
      <c r="J55" s="29">
        <v>0</v>
      </c>
      <c r="K55" s="30">
        <f t="shared" si="12"/>
        <v>328</v>
      </c>
      <c r="L55" s="30">
        <f t="shared" si="13"/>
        <v>2</v>
      </c>
      <c r="M55" s="30">
        <f t="shared" si="14"/>
        <v>164</v>
      </c>
    </row>
    <row r="56" spans="2:13" s="1" customFormat="1" ht="13.95" customHeight="1" x14ac:dyDescent="0.25">
      <c r="B56" s="1" t="str">
        <f>Roster_Selection_Women!AB55&amp;" " &amp; "V "</f>
        <v xml:space="preserve">Cornerstone University V </v>
      </c>
      <c r="C56" s="1" t="str">
        <f>Roster_Selection_Women!AD55</f>
        <v>21-5623</v>
      </c>
      <c r="D56" s="1" t="str">
        <f>Roster_Selection_Women!AE55</f>
        <v>Nicole Will</v>
      </c>
      <c r="E56" s="23"/>
      <c r="F56" s="1" t="str">
        <f>IF(ISERROR(Baker_Scores_Women_Var!E56), " ", IF(Baker_Scores_Women_Var!E56 = "Yes", "Yes", "  "))</f>
        <v xml:space="preserve">  </v>
      </c>
      <c r="G56" s="29">
        <v>152</v>
      </c>
      <c r="H56" s="29">
        <v>194</v>
      </c>
      <c r="I56" s="29">
        <v>190</v>
      </c>
      <c r="J56" s="29">
        <v>202</v>
      </c>
      <c r="K56" s="30">
        <f t="shared" si="12"/>
        <v>738</v>
      </c>
      <c r="L56" s="30">
        <f t="shared" si="13"/>
        <v>4</v>
      </c>
      <c r="M56" s="30">
        <f t="shared" si="14"/>
        <v>184.5</v>
      </c>
    </row>
    <row r="57" spans="2:13" s="1" customFormat="1" ht="13.95" customHeight="1" x14ac:dyDescent="0.25">
      <c r="B57" s="1" t="str">
        <f>Roster_Selection_Women!AB56&amp;" " &amp; "V "</f>
        <v xml:space="preserve">Cornerstone University V </v>
      </c>
      <c r="C57" s="1" t="str">
        <f>Roster_Selection_Women!AD56</f>
        <v>7916-84</v>
      </c>
      <c r="D57" s="1" t="str">
        <f>Roster_Selection_Women!AE56</f>
        <v>Ryleigh Jordan</v>
      </c>
      <c r="E57" s="23"/>
      <c r="F57" s="1" t="str">
        <f>IF(ISERROR(Baker_Scores_Women_Var!E57), " ", IF(Baker_Scores_Women_Var!E57 = "Yes", "Yes", "  "))</f>
        <v xml:space="preserve">  </v>
      </c>
      <c r="G57" s="29">
        <v>0</v>
      </c>
      <c r="H57" s="29">
        <v>0</v>
      </c>
      <c r="I57" s="29">
        <v>154</v>
      </c>
      <c r="J57" s="29">
        <v>158</v>
      </c>
      <c r="K57" s="30">
        <f t="shared" si="12"/>
        <v>312</v>
      </c>
      <c r="L57" s="30">
        <f t="shared" si="13"/>
        <v>2</v>
      </c>
      <c r="M57" s="30">
        <f t="shared" si="14"/>
        <v>156</v>
      </c>
    </row>
    <row r="58" spans="2:13" s="1" customFormat="1" ht="13.95" customHeight="1" x14ac:dyDescent="0.25">
      <c r="B58" s="1" t="str">
        <f>Roster_Selection_Women!AB57&amp;" " &amp; "V "</f>
        <v xml:space="preserve"> V </v>
      </c>
      <c r="C58" s="1" t="str">
        <f>Roster_Selection_Women!AD57</f>
        <v/>
      </c>
      <c r="D58" s="1" t="str">
        <f>Roster_Selection_Women!AE57</f>
        <v/>
      </c>
      <c r="E58" s="23"/>
      <c r="F58" s="1" t="str">
        <f>IF(ISERROR(Baker_Scores_Women_Var!E58), " ", IF(Baker_Scores_Women_Var!E58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30">
        <f t="shared" si="12"/>
        <v>0</v>
      </c>
      <c r="L58" s="30">
        <f t="shared" si="13"/>
        <v>0</v>
      </c>
      <c r="M58" s="30">
        <f t="shared" si="14"/>
        <v>0</v>
      </c>
    </row>
    <row r="59" spans="2:13" s="1" customFormat="1" ht="13.95" customHeight="1" x14ac:dyDescent="0.25">
      <c r="B59" s="1" t="s">
        <v>682</v>
      </c>
      <c r="C59" s="28" t="s">
        <v>243</v>
      </c>
      <c r="D59" s="23" t="s">
        <v>243</v>
      </c>
      <c r="E59" s="23"/>
      <c r="F59" s="23"/>
      <c r="G59" s="29"/>
      <c r="H59" s="29"/>
      <c r="I59" s="29"/>
      <c r="J59" s="29"/>
      <c r="K59" s="30">
        <f t="shared" si="12"/>
        <v>0</v>
      </c>
      <c r="L59" s="30">
        <f t="shared" si="13"/>
        <v>0</v>
      </c>
      <c r="M59" s="30">
        <f t="shared" si="14"/>
        <v>0</v>
      </c>
    </row>
    <row r="60" spans="2:13" s="1" customFormat="1" ht="13.95" customHeight="1" x14ac:dyDescent="0.25">
      <c r="B60" s="1" t="s">
        <v>682</v>
      </c>
      <c r="C60" s="28" t="s">
        <v>243</v>
      </c>
      <c r="D60" s="23" t="s">
        <v>243</v>
      </c>
      <c r="E60" s="23"/>
      <c r="F60" s="23"/>
      <c r="G60" s="29"/>
      <c r="H60" s="29"/>
      <c r="I60" s="29"/>
      <c r="J60" s="29"/>
      <c r="K60" s="30">
        <f t="shared" si="12"/>
        <v>0</v>
      </c>
      <c r="L60" s="30">
        <f t="shared" si="13"/>
        <v>0</v>
      </c>
      <c r="M60" s="30">
        <f t="shared" si="14"/>
        <v>0</v>
      </c>
    </row>
    <row r="61" spans="2:13" s="1" customFormat="1" ht="13.95" customHeight="1" x14ac:dyDescent="0.25">
      <c r="B61" s="1" t="s">
        <v>682</v>
      </c>
      <c r="C61" s="28" t="s">
        <v>243</v>
      </c>
      <c r="D61" s="23" t="s">
        <v>243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</row>
    <row r="62" spans="2:13" s="1" customFormat="1" ht="13.95" customHeight="1" x14ac:dyDescent="0.3">
      <c r="B62" s="33"/>
      <c r="G62" s="30">
        <f t="shared" ref="G62:L62" si="15">SUM(G51:G61)</f>
        <v>797</v>
      </c>
      <c r="H62" s="30">
        <f t="shared" si="15"/>
        <v>868</v>
      </c>
      <c r="I62" s="30">
        <f t="shared" si="15"/>
        <v>884</v>
      </c>
      <c r="J62" s="30">
        <f t="shared" si="15"/>
        <v>899</v>
      </c>
      <c r="K62" s="34">
        <f t="shared" si="15"/>
        <v>3448</v>
      </c>
      <c r="L62" s="34">
        <f t="shared" si="15"/>
        <v>20</v>
      </c>
    </row>
    <row r="63" spans="2:13" s="1" customFormat="1" ht="13.95" customHeight="1" x14ac:dyDescent="0.25"/>
    <row r="64" spans="2:13" s="1" customFormat="1" ht="13.95" customHeight="1" x14ac:dyDescent="0.25">
      <c r="B64" s="1" t="str">
        <f>Roster_Selection_Women!AB60&amp;" " &amp; "V "</f>
        <v xml:space="preserve">Indiana Institute Of Technology V </v>
      </c>
      <c r="C64" s="1" t="str">
        <f>Roster_Selection_Women!AD60</f>
        <v>11-404183</v>
      </c>
      <c r="D64" s="1" t="str">
        <f>Roster_Selection_Women!AE60</f>
        <v>Jillian Treska</v>
      </c>
      <c r="E64" s="23"/>
      <c r="F64" s="1" t="str">
        <f>IF(ISERROR(Baker_Scores_Women_Var!E64), " ", IF(Baker_Scores_Women_Var!E64 = "Yes", "Yes", "  "))</f>
        <v xml:space="preserve">  </v>
      </c>
      <c r="G64" s="29">
        <v>165</v>
      </c>
      <c r="H64" s="29">
        <v>183</v>
      </c>
      <c r="I64" s="29">
        <v>139</v>
      </c>
      <c r="J64" s="29">
        <v>0</v>
      </c>
      <c r="K64" s="30">
        <f t="shared" ref="K64:K74" si="16">SUM(G64:J64)</f>
        <v>487</v>
      </c>
      <c r="L64" s="30">
        <f t="shared" ref="L64:L74" si="17">COUNTIF(G64:J64, "&gt;0" )</f>
        <v>3</v>
      </c>
      <c r="M64" s="30">
        <f t="shared" ref="M64:M74" si="18">IF(L64=0,0,K64/L64)</f>
        <v>162.33333333333334</v>
      </c>
    </row>
    <row r="65" spans="2:13" s="1" customFormat="1" ht="13.95" customHeight="1" x14ac:dyDescent="0.25">
      <c r="B65" s="1" t="str">
        <f>Roster_Selection_Women!AB61&amp;" " &amp; "V "</f>
        <v xml:space="preserve">Indiana Institute Of Technology V </v>
      </c>
      <c r="C65" s="1" t="str">
        <f>Roster_Selection_Women!AD61</f>
        <v>16-157794</v>
      </c>
      <c r="D65" s="1" t="str">
        <f>Roster_Selection_Women!AE61</f>
        <v>Jordan Downham</v>
      </c>
      <c r="E65" s="23"/>
      <c r="F65" s="1" t="str">
        <f>IF(ISERROR(Baker_Scores_Women_Var!E65), " ", IF(Baker_Scores_Women_Var!E65 = "Yes", "Yes", "  "))</f>
        <v xml:space="preserve">  </v>
      </c>
      <c r="G65" s="29">
        <v>193</v>
      </c>
      <c r="H65" s="29">
        <v>193</v>
      </c>
      <c r="I65" s="29">
        <v>186</v>
      </c>
      <c r="J65" s="29">
        <v>169</v>
      </c>
      <c r="K65" s="30">
        <f t="shared" si="16"/>
        <v>741</v>
      </c>
      <c r="L65" s="30">
        <f t="shared" si="17"/>
        <v>4</v>
      </c>
      <c r="M65" s="30">
        <f t="shared" si="18"/>
        <v>185.25</v>
      </c>
    </row>
    <row r="66" spans="2:13" s="1" customFormat="1" ht="13.95" customHeight="1" x14ac:dyDescent="0.25">
      <c r="B66" s="1" t="str">
        <f>Roster_Selection_Women!AB62&amp;" " &amp; "V "</f>
        <v xml:space="preserve">Indiana Institute Of Technology V </v>
      </c>
      <c r="C66" s="1" t="str">
        <f>Roster_Selection_Women!AD62</f>
        <v>7920-188</v>
      </c>
      <c r="D66" s="1" t="str">
        <f>Roster_Selection_Women!AE62</f>
        <v>Josephine Cehelnik</v>
      </c>
      <c r="E66" s="23"/>
      <c r="F66" s="1" t="str">
        <f>IF(ISERROR(Baker_Scores_Women_Var!E66), " ", IF(Baker_Scores_Women_Var!E66 = "Yes", "Yes", "  "))</f>
        <v xml:space="preserve">  </v>
      </c>
      <c r="G66" s="29">
        <v>0</v>
      </c>
      <c r="H66" s="29">
        <v>0</v>
      </c>
      <c r="I66" s="29">
        <v>0</v>
      </c>
      <c r="J66" s="29">
        <v>150</v>
      </c>
      <c r="K66" s="30">
        <f t="shared" si="16"/>
        <v>150</v>
      </c>
      <c r="L66" s="30">
        <f t="shared" si="17"/>
        <v>1</v>
      </c>
      <c r="M66" s="30">
        <f t="shared" si="18"/>
        <v>150</v>
      </c>
    </row>
    <row r="67" spans="2:13" s="1" customFormat="1" ht="13.95" customHeight="1" x14ac:dyDescent="0.25">
      <c r="B67" s="1" t="str">
        <f>Roster_Selection_Women!AB63&amp;" " &amp; "V "</f>
        <v xml:space="preserve">Indiana Institute Of Technology V </v>
      </c>
      <c r="C67" s="1" t="str">
        <f>Roster_Selection_Women!AD63</f>
        <v>15-44994</v>
      </c>
      <c r="D67" s="1" t="str">
        <f>Roster_Selection_Women!AE63</f>
        <v>Leah Brazier</v>
      </c>
      <c r="E67" s="23"/>
      <c r="F67" s="1" t="str">
        <f>IF(ISERROR(Baker_Scores_Women_Var!E67), " ", IF(Baker_Scores_Women_Var!E67 = "Yes", "Yes", "  "))</f>
        <v xml:space="preserve">  </v>
      </c>
      <c r="G67" s="29">
        <v>165</v>
      </c>
      <c r="H67" s="29">
        <v>154</v>
      </c>
      <c r="I67" s="29">
        <v>0</v>
      </c>
      <c r="J67" s="29">
        <v>0</v>
      </c>
      <c r="K67" s="30">
        <f t="shared" si="16"/>
        <v>319</v>
      </c>
      <c r="L67" s="30">
        <f t="shared" si="17"/>
        <v>2</v>
      </c>
      <c r="M67" s="30">
        <f t="shared" si="18"/>
        <v>159.5</v>
      </c>
    </row>
    <row r="68" spans="2:13" s="1" customFormat="1" ht="13.95" customHeight="1" x14ac:dyDescent="0.25">
      <c r="B68" s="1" t="str">
        <f>Roster_Selection_Women!AB64&amp;" " &amp; "V "</f>
        <v xml:space="preserve">Indiana Institute Of Technology V </v>
      </c>
      <c r="C68" s="1" t="str">
        <f>Roster_Selection_Women!AD64</f>
        <v>11-352594</v>
      </c>
      <c r="D68" s="1" t="str">
        <f>Roster_Selection_Women!AE64</f>
        <v>Meagan Kennedy</v>
      </c>
      <c r="E68" s="23"/>
      <c r="F68" s="1" t="str">
        <f>IF(ISERROR(Baker_Scores_Women_Var!E68), " ", IF(Baker_Scores_Women_Var!E68 = "Yes", "Yes", "  "))</f>
        <v xml:space="preserve">  </v>
      </c>
      <c r="G68" s="29">
        <v>170</v>
      </c>
      <c r="H68" s="29">
        <v>268</v>
      </c>
      <c r="I68" s="29">
        <v>187</v>
      </c>
      <c r="J68" s="29">
        <v>204</v>
      </c>
      <c r="K68" s="30">
        <f t="shared" si="16"/>
        <v>829</v>
      </c>
      <c r="L68" s="30">
        <f t="shared" si="17"/>
        <v>4</v>
      </c>
      <c r="M68" s="30">
        <f t="shared" si="18"/>
        <v>207.25</v>
      </c>
    </row>
    <row r="69" spans="2:13" s="1" customFormat="1" ht="13.95" customHeight="1" x14ac:dyDescent="0.25">
      <c r="B69" s="1" t="str">
        <f>Roster_Selection_Women!AB65&amp;" " &amp; "V "</f>
        <v xml:space="preserve">Indiana Institute Of Technology V </v>
      </c>
      <c r="C69" s="1" t="str">
        <f>Roster_Selection_Women!AD65</f>
        <v>11-337626</v>
      </c>
      <c r="D69" s="1" t="str">
        <f>Roster_Selection_Women!AE65</f>
        <v>Morgan Nunn</v>
      </c>
      <c r="E69" s="23"/>
      <c r="F69" s="1" t="str">
        <f>IF(ISERROR(Baker_Scores_Women_Var!E69), " ", IF(Baker_Scores_Women_Var!E69 = "Yes", "Yes", "  "))</f>
        <v xml:space="preserve">  </v>
      </c>
      <c r="G69" s="29">
        <v>189</v>
      </c>
      <c r="H69" s="29">
        <v>255</v>
      </c>
      <c r="I69" s="29">
        <v>177</v>
      </c>
      <c r="J69" s="29">
        <v>217</v>
      </c>
      <c r="K69" s="30">
        <f t="shared" si="16"/>
        <v>838</v>
      </c>
      <c r="L69" s="30">
        <f t="shared" si="17"/>
        <v>4</v>
      </c>
      <c r="M69" s="30">
        <f t="shared" si="18"/>
        <v>209.5</v>
      </c>
    </row>
    <row r="70" spans="2:13" s="1" customFormat="1" ht="13.95" customHeight="1" x14ac:dyDescent="0.25">
      <c r="B70" s="1" t="str">
        <f>Roster_Selection_Women!AB66&amp;" " &amp; "V "</f>
        <v xml:space="preserve">Indiana Institute Of Technology V </v>
      </c>
      <c r="C70" s="1" t="str">
        <f>Roster_Selection_Women!AD66</f>
        <v>18-57048</v>
      </c>
      <c r="D70" s="1" t="str">
        <f>Roster_Selection_Women!AE66</f>
        <v>Natalie Schildhouse</v>
      </c>
      <c r="E70" s="23"/>
      <c r="F70" s="1" t="str">
        <f>IF(ISERROR(Baker_Scores_Women_Var!E70), " ", IF(Baker_Scores_Women_Var!E70 = "Yes", "Yes", "  "))</f>
        <v xml:space="preserve">  </v>
      </c>
      <c r="G70" s="29">
        <v>0</v>
      </c>
      <c r="H70" s="29">
        <v>0</v>
      </c>
      <c r="I70" s="29">
        <v>190</v>
      </c>
      <c r="J70" s="29">
        <v>220</v>
      </c>
      <c r="K70" s="30">
        <f t="shared" si="16"/>
        <v>410</v>
      </c>
      <c r="L70" s="30">
        <f t="shared" si="17"/>
        <v>2</v>
      </c>
      <c r="M70" s="30">
        <f t="shared" si="18"/>
        <v>205</v>
      </c>
    </row>
    <row r="71" spans="2:13" s="1" customFormat="1" ht="13.95" customHeight="1" x14ac:dyDescent="0.25">
      <c r="B71" s="1" t="str">
        <f>Roster_Selection_Women!AB67&amp;" " &amp; "V "</f>
        <v xml:space="preserve">Indiana Institute Of Technology V </v>
      </c>
      <c r="C71" s="1" t="str">
        <f>Roster_Selection_Women!AD67</f>
        <v>11-689811</v>
      </c>
      <c r="D71" s="1" t="str">
        <f>Roster_Selection_Women!AE67</f>
        <v>Ryleigh Hanicq</v>
      </c>
      <c r="E71" s="23"/>
      <c r="F71" s="1" t="str">
        <f>IF(ISERROR(Baker_Scores_Women_Var!E71), " ", IF(Baker_Scores_Women_Var!E71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</row>
    <row r="72" spans="2:13" s="1" customFormat="1" ht="13.95" customHeight="1" x14ac:dyDescent="0.25">
      <c r="B72" s="1" t="s">
        <v>683</v>
      </c>
      <c r="C72" s="28" t="s">
        <v>243</v>
      </c>
      <c r="D72" s="23" t="s">
        <v>243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</row>
    <row r="73" spans="2:13" s="1" customFormat="1" ht="13.95" customHeight="1" x14ac:dyDescent="0.25">
      <c r="B73" s="1" t="s">
        <v>683</v>
      </c>
      <c r="C73" s="28" t="s">
        <v>243</v>
      </c>
      <c r="D73" s="23" t="s">
        <v>243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</row>
    <row r="74" spans="2:13" s="1" customFormat="1" ht="13.95" customHeight="1" x14ac:dyDescent="0.25">
      <c r="B74" s="1" t="s">
        <v>683</v>
      </c>
      <c r="C74" s="28" t="s">
        <v>243</v>
      </c>
      <c r="D74" s="23" t="s">
        <v>243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</row>
    <row r="75" spans="2:13" s="1" customFormat="1" ht="13.95" customHeight="1" x14ac:dyDescent="0.3">
      <c r="B75" s="33"/>
      <c r="G75" s="30">
        <f t="shared" ref="G75:L75" si="19">SUM(G64:G74)</f>
        <v>882</v>
      </c>
      <c r="H75" s="30">
        <f t="shared" si="19"/>
        <v>1053</v>
      </c>
      <c r="I75" s="30">
        <f t="shared" si="19"/>
        <v>879</v>
      </c>
      <c r="J75" s="30">
        <f t="shared" si="19"/>
        <v>960</v>
      </c>
      <c r="K75" s="34">
        <f t="shared" si="19"/>
        <v>3774</v>
      </c>
      <c r="L75" s="34">
        <f t="shared" si="19"/>
        <v>20</v>
      </c>
    </row>
    <row r="76" spans="2:13" s="1" customFormat="1" ht="13.95" customHeight="1" x14ac:dyDescent="0.25"/>
    <row r="77" spans="2:13" s="1" customFormat="1" ht="13.95" customHeight="1" x14ac:dyDescent="0.25">
      <c r="B77" s="1" t="str">
        <f>Roster_Selection_Women!AB68&amp;" " &amp; "V "</f>
        <v xml:space="preserve">Lawrence Technological University V </v>
      </c>
      <c r="C77" s="1" t="str">
        <f>Roster_Selection_Women!AD68</f>
        <v>11-738600</v>
      </c>
      <c r="D77" s="1" t="str">
        <f>Roster_Selection_Women!AE68</f>
        <v>Amelia (Mia) Adams</v>
      </c>
      <c r="E77" s="23"/>
      <c r="F77" s="1" t="str">
        <f>IF(ISERROR(Baker_Scores_Women_Var!E77), " ", IF(Baker_Scores_Women_Var!E77 = "Yes", "Yes", "  "))</f>
        <v xml:space="preserve">  </v>
      </c>
      <c r="G77" s="29">
        <v>170</v>
      </c>
      <c r="H77" s="29">
        <v>139</v>
      </c>
      <c r="I77" s="29">
        <v>0</v>
      </c>
      <c r="J77" s="29">
        <v>200</v>
      </c>
      <c r="K77" s="30">
        <f t="shared" ref="K77:K87" si="20">SUM(G77:J77)</f>
        <v>509</v>
      </c>
      <c r="L77" s="30">
        <f t="shared" ref="L77:L87" si="21">COUNTIF(G77:J77, "&gt;0" )</f>
        <v>3</v>
      </c>
      <c r="M77" s="30">
        <f t="shared" ref="M77:M87" si="22">IF(L77=0,0,K77/L77)</f>
        <v>169.66666666666666</v>
      </c>
    </row>
    <row r="78" spans="2:13" s="1" customFormat="1" ht="13.95" customHeight="1" x14ac:dyDescent="0.25">
      <c r="B78" s="1" t="str">
        <f>Roster_Selection_Women!AB69&amp;" " &amp; "V "</f>
        <v xml:space="preserve">Lawrence Technological University V </v>
      </c>
      <c r="C78" s="1" t="str">
        <f>Roster_Selection_Women!AD69</f>
        <v>19-76428</v>
      </c>
      <c r="D78" s="1" t="str">
        <f>Roster_Selection_Women!AE69</f>
        <v>Brooke Kochel</v>
      </c>
      <c r="E78" s="23"/>
      <c r="F78" s="1" t="str">
        <f>IF(ISERROR(Baker_Scores_Women_Var!E78), " ", IF(Baker_Scores_Women_Var!E78 = "Yes", "Yes", "  "))</f>
        <v xml:space="preserve">  </v>
      </c>
      <c r="G78" s="29">
        <v>210</v>
      </c>
      <c r="H78" s="29">
        <v>182</v>
      </c>
      <c r="I78" s="29">
        <v>208</v>
      </c>
      <c r="J78" s="29">
        <v>183</v>
      </c>
      <c r="K78" s="30">
        <f t="shared" si="20"/>
        <v>783</v>
      </c>
      <c r="L78" s="30">
        <f t="shared" si="21"/>
        <v>4</v>
      </c>
      <c r="M78" s="30">
        <f t="shared" si="22"/>
        <v>195.75</v>
      </c>
    </row>
    <row r="79" spans="2:13" s="1" customFormat="1" ht="13.95" customHeight="1" x14ac:dyDescent="0.25">
      <c r="B79" s="1" t="str">
        <f>Roster_Selection_Women!AB70&amp;" " &amp; "V "</f>
        <v xml:space="preserve">Lawrence Technological University V </v>
      </c>
      <c r="C79" s="1" t="str">
        <f>Roster_Selection_Women!AD70</f>
        <v>11-513962</v>
      </c>
      <c r="D79" s="1" t="str">
        <f>Roster_Selection_Women!AE70</f>
        <v>Carly Dlugos</v>
      </c>
      <c r="E79" s="23"/>
      <c r="F79" s="1" t="str">
        <f>IF(ISERROR(Baker_Scores_Women_Var!E79), " ", IF(Baker_Scores_Women_Var!E79 = "Yes", "Yes", "  "))</f>
        <v xml:space="preserve">  </v>
      </c>
      <c r="G79" s="29">
        <v>166</v>
      </c>
      <c r="H79" s="29">
        <v>191</v>
      </c>
      <c r="I79" s="29">
        <v>179</v>
      </c>
      <c r="J79" s="29">
        <v>180</v>
      </c>
      <c r="K79" s="30">
        <f t="shared" si="20"/>
        <v>716</v>
      </c>
      <c r="L79" s="30">
        <f t="shared" si="21"/>
        <v>4</v>
      </c>
      <c r="M79" s="30">
        <f t="shared" si="22"/>
        <v>179</v>
      </c>
    </row>
    <row r="80" spans="2:13" s="1" customFormat="1" ht="13.95" customHeight="1" x14ac:dyDescent="0.25">
      <c r="B80" s="1" t="str">
        <f>Roster_Selection_Women!AB71&amp;" " &amp; "V "</f>
        <v xml:space="preserve">Lawrence Technological University V </v>
      </c>
      <c r="C80" s="1" t="str">
        <f>Roster_Selection_Women!AD71</f>
        <v>17-98244</v>
      </c>
      <c r="D80" s="1" t="str">
        <f>Roster_Selection_Women!AE71</f>
        <v>Caroline Holowenko</v>
      </c>
      <c r="E80" s="23"/>
      <c r="F80" s="1" t="str">
        <f>IF(ISERROR(Baker_Scores_Women_Var!E80), " ", IF(Baker_Scores_Women_Var!E80 = "Yes", "Yes", "  "))</f>
        <v xml:space="preserve">  </v>
      </c>
      <c r="G80" s="29">
        <v>137</v>
      </c>
      <c r="H80" s="29">
        <v>0</v>
      </c>
      <c r="I80" s="29">
        <v>161</v>
      </c>
      <c r="J80" s="29">
        <v>171</v>
      </c>
      <c r="K80" s="30">
        <f t="shared" si="20"/>
        <v>469</v>
      </c>
      <c r="L80" s="30">
        <f t="shared" si="21"/>
        <v>3</v>
      </c>
      <c r="M80" s="30">
        <f t="shared" si="22"/>
        <v>156.33333333333334</v>
      </c>
    </row>
    <row r="81" spans="2:13" s="1" customFormat="1" ht="13.95" customHeight="1" x14ac:dyDescent="0.25">
      <c r="B81" s="1" t="str">
        <f>Roster_Selection_Women!AB72&amp;" " &amp; "V "</f>
        <v xml:space="preserve">Lawrence Technological University V </v>
      </c>
      <c r="C81" s="1" t="str">
        <f>Roster_Selection_Women!AD72</f>
        <v>11-349673</v>
      </c>
      <c r="D81" s="1" t="str">
        <f>Roster_Selection_Women!AE72</f>
        <v>Leah Williams</v>
      </c>
      <c r="E81" s="23"/>
      <c r="F81" s="1" t="str">
        <f>IF(ISERROR(Baker_Scores_Women_Var!E81), " ", IF(Baker_Scores_Women_Var!E81 = "Yes", "Yes", "  "))</f>
        <v xml:space="preserve">  </v>
      </c>
      <c r="G81" s="29">
        <v>0</v>
      </c>
      <c r="H81" s="29">
        <v>192</v>
      </c>
      <c r="I81" s="29">
        <v>162</v>
      </c>
      <c r="J81" s="29">
        <v>0</v>
      </c>
      <c r="K81" s="30">
        <f t="shared" si="20"/>
        <v>354</v>
      </c>
      <c r="L81" s="30">
        <f t="shared" si="21"/>
        <v>2</v>
      </c>
      <c r="M81" s="30">
        <f t="shared" si="22"/>
        <v>177</v>
      </c>
    </row>
    <row r="82" spans="2:13" s="1" customFormat="1" ht="13.95" customHeight="1" x14ac:dyDescent="0.25">
      <c r="B82" s="1" t="str">
        <f>Roster_Selection_Women!AB73&amp;" " &amp; "V "</f>
        <v xml:space="preserve">Lawrence Technological University V </v>
      </c>
      <c r="C82" s="1" t="str">
        <f>Roster_Selection_Women!AD73</f>
        <v>17-53163</v>
      </c>
      <c r="D82" s="1" t="str">
        <f>Roster_Selection_Women!AE73</f>
        <v>Rachel Iha</v>
      </c>
      <c r="E82" s="23"/>
      <c r="F82" s="1" t="str">
        <f>IF(ISERROR(Baker_Scores_Women_Var!E82), " ", IF(Baker_Scores_Women_Var!E82 = "Yes", "Yes", "  "))</f>
        <v xml:space="preserve">  </v>
      </c>
      <c r="G82" s="29">
        <v>185</v>
      </c>
      <c r="H82" s="29">
        <v>214</v>
      </c>
      <c r="I82" s="29">
        <v>189</v>
      </c>
      <c r="J82" s="29">
        <v>199</v>
      </c>
      <c r="K82" s="30">
        <f t="shared" si="20"/>
        <v>787</v>
      </c>
      <c r="L82" s="30">
        <f t="shared" si="21"/>
        <v>4</v>
      </c>
      <c r="M82" s="30">
        <f t="shared" si="22"/>
        <v>196.75</v>
      </c>
    </row>
    <row r="83" spans="2:13" s="1" customFormat="1" ht="13.95" customHeight="1" x14ac:dyDescent="0.25">
      <c r="B83" s="1" t="str">
        <f>Roster_Selection_Women!AB74&amp;" " &amp; "V "</f>
        <v xml:space="preserve"> V </v>
      </c>
      <c r="C83" s="1" t="str">
        <f>Roster_Selection_Women!AD74</f>
        <v/>
      </c>
      <c r="D83" s="1" t="str">
        <f>Roster_Selection_Women!AE74</f>
        <v/>
      </c>
      <c r="E83" s="23"/>
      <c r="F83" s="1" t="str">
        <f>IF(ISERROR(Baker_Scores_Women_Var!E83), " ", IF(Baker_Scores_Women_Var!E83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30">
        <f t="shared" si="20"/>
        <v>0</v>
      </c>
      <c r="L83" s="30">
        <f t="shared" si="21"/>
        <v>0</v>
      </c>
      <c r="M83" s="30">
        <f t="shared" si="22"/>
        <v>0</v>
      </c>
    </row>
    <row r="84" spans="2:13" s="1" customFormat="1" ht="13.95" customHeight="1" x14ac:dyDescent="0.25">
      <c r="B84" s="1" t="str">
        <f>Roster_Selection_Women!AB75&amp;" " &amp; "V "</f>
        <v xml:space="preserve"> V </v>
      </c>
      <c r="C84" s="1" t="str">
        <f>Roster_Selection_Women!AD75</f>
        <v/>
      </c>
      <c r="D84" s="1" t="str">
        <f>Roster_Selection_Women!AE75</f>
        <v/>
      </c>
      <c r="E84" s="23"/>
      <c r="F84" s="1" t="str">
        <f>IF(ISERROR(Baker_Scores_Women_Var!E84), " ", IF(Baker_Scores_Women_Var!E84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30">
        <f t="shared" si="20"/>
        <v>0</v>
      </c>
      <c r="L84" s="30">
        <f t="shared" si="21"/>
        <v>0</v>
      </c>
      <c r="M84" s="30">
        <f t="shared" si="22"/>
        <v>0</v>
      </c>
    </row>
    <row r="85" spans="2:13" s="1" customFormat="1" ht="13.95" customHeight="1" x14ac:dyDescent="0.25">
      <c r="B85" s="1" t="s">
        <v>684</v>
      </c>
      <c r="C85" s="28" t="s">
        <v>243</v>
      </c>
      <c r="D85" s="23" t="s">
        <v>243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</row>
    <row r="86" spans="2:13" s="1" customFormat="1" ht="13.95" customHeight="1" x14ac:dyDescent="0.25">
      <c r="B86" s="1" t="s">
        <v>684</v>
      </c>
      <c r="C86" s="28" t="s">
        <v>243</v>
      </c>
      <c r="D86" s="23" t="s">
        <v>243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</row>
    <row r="87" spans="2:13" s="1" customFormat="1" ht="13.95" customHeight="1" x14ac:dyDescent="0.25">
      <c r="B87" s="1" t="s">
        <v>684</v>
      </c>
      <c r="C87" s="28" t="s">
        <v>243</v>
      </c>
      <c r="D87" s="23" t="s">
        <v>243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</row>
    <row r="88" spans="2:13" s="1" customFormat="1" ht="13.95" customHeight="1" x14ac:dyDescent="0.3">
      <c r="B88" s="33"/>
      <c r="G88" s="30">
        <f t="shared" ref="G88:L88" si="23">SUM(G77:G87)</f>
        <v>868</v>
      </c>
      <c r="H88" s="30">
        <f t="shared" si="23"/>
        <v>918</v>
      </c>
      <c r="I88" s="30">
        <f t="shared" si="23"/>
        <v>899</v>
      </c>
      <c r="J88" s="30">
        <f t="shared" si="23"/>
        <v>933</v>
      </c>
      <c r="K88" s="34">
        <f t="shared" si="23"/>
        <v>3618</v>
      </c>
      <c r="L88" s="34">
        <f t="shared" si="23"/>
        <v>20</v>
      </c>
    </row>
    <row r="89" spans="2:13" s="1" customFormat="1" ht="13.95" customHeight="1" x14ac:dyDescent="0.25"/>
    <row r="90" spans="2:13" s="1" customFormat="1" ht="13.95" customHeight="1" x14ac:dyDescent="0.25">
      <c r="B90" s="1" t="str">
        <f>Roster_Selection_Women!AB81&amp;" " &amp; "V "</f>
        <v xml:space="preserve">Lourdes University V </v>
      </c>
      <c r="C90" s="1" t="str">
        <f>Roster_Selection_Women!AD81</f>
        <v>11-576108</v>
      </c>
      <c r="D90" s="1" t="str">
        <f>Roster_Selection_Women!AE81</f>
        <v>Abigail Arnes</v>
      </c>
      <c r="E90" s="23"/>
      <c r="F90" s="1" t="str">
        <f>IF(ISERROR(Baker_Scores_Women_Var!E90), " ", IF(Baker_Scores_Women_Var!E90 = "Yes", "Yes", "  "))</f>
        <v xml:space="preserve">  </v>
      </c>
      <c r="G90" s="29">
        <v>165</v>
      </c>
      <c r="H90" s="29">
        <v>175</v>
      </c>
      <c r="I90" s="29">
        <v>185</v>
      </c>
      <c r="J90" s="29">
        <v>183</v>
      </c>
      <c r="K90" s="30">
        <f t="shared" ref="K90:K100" si="24">SUM(G90:J90)</f>
        <v>708</v>
      </c>
      <c r="L90" s="30">
        <f t="shared" ref="L90:L100" si="25">COUNTIF(G90:J90, "&gt;0" )</f>
        <v>4</v>
      </c>
      <c r="M90" s="30">
        <f t="shared" ref="M90:M100" si="26">IF(L90=0,0,K90/L90)</f>
        <v>177</v>
      </c>
    </row>
    <row r="91" spans="2:13" s="1" customFormat="1" ht="13.95" customHeight="1" x14ac:dyDescent="0.25">
      <c r="B91" s="1" t="str">
        <f>Roster_Selection_Women!AB82&amp;" " &amp; "V "</f>
        <v xml:space="preserve">Lourdes University V </v>
      </c>
      <c r="C91" s="1" t="str">
        <f>Roster_Selection_Women!AD82</f>
        <v>5774-656</v>
      </c>
      <c r="D91" s="1" t="str">
        <f>Roster_Selection_Women!AE82</f>
        <v>Alexandria Hahn</v>
      </c>
      <c r="E91" s="23"/>
      <c r="F91" s="1" t="str">
        <f>IF(ISERROR(Baker_Scores_Women_Var!E91), " ", IF(Baker_Scores_Women_Var!E91 = "Yes", "Yes", "  "))</f>
        <v xml:space="preserve">  </v>
      </c>
      <c r="G91" s="29">
        <v>151</v>
      </c>
      <c r="H91" s="29">
        <v>134</v>
      </c>
      <c r="I91" s="29">
        <v>216</v>
      </c>
      <c r="J91" s="29">
        <v>179</v>
      </c>
      <c r="K91" s="30">
        <f t="shared" si="24"/>
        <v>680</v>
      </c>
      <c r="L91" s="30">
        <f t="shared" si="25"/>
        <v>4</v>
      </c>
      <c r="M91" s="30">
        <f t="shared" si="26"/>
        <v>170</v>
      </c>
    </row>
    <row r="92" spans="2:13" s="1" customFormat="1" ht="13.95" customHeight="1" x14ac:dyDescent="0.25">
      <c r="B92" s="1" t="str">
        <f>Roster_Selection_Women!AB83&amp;" " &amp; "V "</f>
        <v xml:space="preserve">Lourdes University V </v>
      </c>
      <c r="C92" s="1" t="str">
        <f>Roster_Selection_Women!AD83</f>
        <v>11-284777</v>
      </c>
      <c r="D92" s="1" t="str">
        <f>Roster_Selection_Women!AE83</f>
        <v>DeLayna Harvey</v>
      </c>
      <c r="E92" s="23"/>
      <c r="F92" s="1" t="str">
        <f>IF(ISERROR(Baker_Scores_Women_Var!E92), " ", IF(Baker_Scores_Women_Var!E92 = "Yes", "Yes", "  "))</f>
        <v xml:space="preserve">  </v>
      </c>
      <c r="G92" s="29">
        <v>0</v>
      </c>
      <c r="H92" s="29">
        <v>0</v>
      </c>
      <c r="I92" s="29">
        <v>0</v>
      </c>
      <c r="J92" s="29">
        <v>0</v>
      </c>
      <c r="K92" s="30">
        <f t="shared" si="24"/>
        <v>0</v>
      </c>
      <c r="L92" s="30">
        <f t="shared" si="25"/>
        <v>0</v>
      </c>
      <c r="M92" s="30">
        <f t="shared" si="26"/>
        <v>0</v>
      </c>
    </row>
    <row r="93" spans="2:13" s="1" customFormat="1" ht="13.95" customHeight="1" x14ac:dyDescent="0.25">
      <c r="B93" s="1" t="str">
        <f>Roster_Selection_Women!AB84&amp;" " &amp; "V "</f>
        <v xml:space="preserve">Lourdes University V </v>
      </c>
      <c r="C93" s="1" t="str">
        <f>Roster_Selection_Women!AD84</f>
        <v>18-28276</v>
      </c>
      <c r="D93" s="1" t="str">
        <f>Roster_Selection_Women!AE84</f>
        <v>Dezaray McIe</v>
      </c>
      <c r="E93" s="23"/>
      <c r="F93" s="1" t="str">
        <f>IF(ISERROR(Baker_Scores_Women_Var!E93), " ", IF(Baker_Scores_Women_Var!E93 = "Yes", "Yes", "  "))</f>
        <v xml:space="preserve">  </v>
      </c>
      <c r="G93" s="29">
        <v>0</v>
      </c>
      <c r="H93" s="29">
        <v>0</v>
      </c>
      <c r="I93" s="29">
        <v>170</v>
      </c>
      <c r="J93" s="29">
        <v>184</v>
      </c>
      <c r="K93" s="30">
        <f t="shared" si="24"/>
        <v>354</v>
      </c>
      <c r="L93" s="30">
        <f t="shared" si="25"/>
        <v>2</v>
      </c>
      <c r="M93" s="30">
        <f t="shared" si="26"/>
        <v>177</v>
      </c>
    </row>
    <row r="94" spans="2:13" s="1" customFormat="1" ht="13.95" customHeight="1" x14ac:dyDescent="0.25">
      <c r="B94" s="1" t="str">
        <f>Roster_Selection_Women!AB85&amp;" " &amp; "V "</f>
        <v xml:space="preserve">Lourdes University V </v>
      </c>
      <c r="C94" s="1" t="str">
        <f>Roster_Selection_Women!AD85</f>
        <v>17-104813</v>
      </c>
      <c r="D94" s="1" t="str">
        <f>Roster_Selection_Women!AE85</f>
        <v>Jaycie Arnet</v>
      </c>
      <c r="E94" s="23"/>
      <c r="F94" s="1" t="str">
        <f>IF(ISERROR(Baker_Scores_Women_Var!E94), " ", IF(Baker_Scores_Women_Var!E94 = "Yes", "Yes", "  "))</f>
        <v xml:space="preserve">  </v>
      </c>
      <c r="G94" s="29">
        <v>158</v>
      </c>
      <c r="H94" s="29">
        <v>143</v>
      </c>
      <c r="I94" s="29">
        <v>0</v>
      </c>
      <c r="J94" s="29">
        <v>0</v>
      </c>
      <c r="K94" s="30">
        <f t="shared" si="24"/>
        <v>301</v>
      </c>
      <c r="L94" s="30">
        <f t="shared" si="25"/>
        <v>2</v>
      </c>
      <c r="M94" s="30">
        <f t="shared" si="26"/>
        <v>150.5</v>
      </c>
    </row>
    <row r="95" spans="2:13" s="1" customFormat="1" ht="13.95" customHeight="1" x14ac:dyDescent="0.25">
      <c r="B95" s="1" t="str">
        <f>Roster_Selection_Women!AB86&amp;" " &amp; "V "</f>
        <v xml:space="preserve">Lourdes University V </v>
      </c>
      <c r="C95" s="1" t="str">
        <f>Roster_Selection_Women!AD86</f>
        <v>11-607563</v>
      </c>
      <c r="D95" s="1" t="str">
        <f>Roster_Selection_Women!AE86</f>
        <v>Mikaili Truman</v>
      </c>
      <c r="E95" s="23"/>
      <c r="F95" s="1" t="str">
        <f>IF(ISERROR(Baker_Scores_Women_Var!E95), " ", IF(Baker_Scores_Women_Var!E95 = "Yes", "Yes", "  "))</f>
        <v xml:space="preserve">  </v>
      </c>
      <c r="G95" s="29">
        <v>0</v>
      </c>
      <c r="H95" s="29">
        <v>0</v>
      </c>
      <c r="I95" s="29">
        <v>0</v>
      </c>
      <c r="J95" s="29">
        <v>0</v>
      </c>
      <c r="K95" s="30">
        <f t="shared" si="24"/>
        <v>0</v>
      </c>
      <c r="L95" s="30">
        <f t="shared" si="25"/>
        <v>0</v>
      </c>
      <c r="M95" s="30">
        <f t="shared" si="26"/>
        <v>0</v>
      </c>
    </row>
    <row r="96" spans="2:13" s="1" customFormat="1" ht="13.95" customHeight="1" x14ac:dyDescent="0.25">
      <c r="B96" s="1" t="str">
        <f>Roster_Selection_Women!AB87&amp;" " &amp; "V "</f>
        <v xml:space="preserve">Lourdes University V </v>
      </c>
      <c r="C96" s="1" t="str">
        <f>Roster_Selection_Women!AD87</f>
        <v>7914-33762</v>
      </c>
      <c r="D96" s="1" t="str">
        <f>Roster_Selection_Women!AE87</f>
        <v>Sarah Chilvers</v>
      </c>
      <c r="E96" s="23"/>
      <c r="F96" s="1" t="str">
        <f>IF(ISERROR(Baker_Scores_Women_Var!E96), " ", IF(Baker_Scores_Women_Var!E96 = "Yes", "Yes", "  "))</f>
        <v xml:space="preserve">  </v>
      </c>
      <c r="G96" s="29">
        <v>213</v>
      </c>
      <c r="H96" s="29">
        <v>166</v>
      </c>
      <c r="I96" s="29">
        <v>246</v>
      </c>
      <c r="J96" s="29">
        <v>169</v>
      </c>
      <c r="K96" s="30">
        <f t="shared" si="24"/>
        <v>794</v>
      </c>
      <c r="L96" s="30">
        <f t="shared" si="25"/>
        <v>4</v>
      </c>
      <c r="M96" s="30">
        <f t="shared" si="26"/>
        <v>198.5</v>
      </c>
    </row>
    <row r="97" spans="2:13" s="1" customFormat="1" ht="13.95" customHeight="1" x14ac:dyDescent="0.25">
      <c r="B97" s="1" t="str">
        <f>Roster_Selection_Women!AB88&amp;" " &amp; "V "</f>
        <v xml:space="preserve">Lourdes University V </v>
      </c>
      <c r="C97" s="1" t="str">
        <f>Roster_Selection_Women!AD88</f>
        <v>11-743533</v>
      </c>
      <c r="D97" s="1" t="str">
        <f>Roster_Selection_Women!AE88</f>
        <v>Taylor Mcbride</v>
      </c>
      <c r="E97" s="23"/>
      <c r="F97" s="1" t="str">
        <f>IF(ISERROR(Baker_Scores_Women_Var!E97), " ", IF(Baker_Scores_Women_Var!E97 = "Yes", "Yes", "  "))</f>
        <v xml:space="preserve">  </v>
      </c>
      <c r="G97" s="29">
        <v>156</v>
      </c>
      <c r="H97" s="29">
        <v>157</v>
      </c>
      <c r="I97" s="29">
        <v>180</v>
      </c>
      <c r="J97" s="29">
        <v>187</v>
      </c>
      <c r="K97" s="30">
        <f t="shared" si="24"/>
        <v>680</v>
      </c>
      <c r="L97" s="30">
        <f t="shared" si="25"/>
        <v>4</v>
      </c>
      <c r="M97" s="30">
        <f t="shared" si="26"/>
        <v>170</v>
      </c>
    </row>
    <row r="98" spans="2:13" s="1" customFormat="1" ht="13.95" customHeight="1" x14ac:dyDescent="0.25">
      <c r="B98" s="1" t="s">
        <v>685</v>
      </c>
      <c r="C98" s="28" t="s">
        <v>243</v>
      </c>
      <c r="D98" s="23" t="s">
        <v>243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</row>
    <row r="99" spans="2:13" s="1" customFormat="1" ht="13.95" customHeight="1" x14ac:dyDescent="0.25">
      <c r="B99" s="1" t="s">
        <v>685</v>
      </c>
      <c r="C99" s="28" t="s">
        <v>243</v>
      </c>
      <c r="D99" s="23" t="s">
        <v>243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</row>
    <row r="100" spans="2:13" s="1" customFormat="1" ht="13.95" customHeight="1" x14ac:dyDescent="0.25">
      <c r="B100" s="1" t="s">
        <v>685</v>
      </c>
      <c r="C100" s="28" t="s">
        <v>243</v>
      </c>
      <c r="D100" s="23" t="s">
        <v>243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</row>
    <row r="101" spans="2:13" s="1" customFormat="1" ht="13.95" customHeight="1" x14ac:dyDescent="0.3">
      <c r="B101" s="33"/>
      <c r="G101" s="30">
        <f t="shared" ref="G101:L101" si="27">SUM(G90:G100)</f>
        <v>843</v>
      </c>
      <c r="H101" s="30">
        <f t="shared" si="27"/>
        <v>775</v>
      </c>
      <c r="I101" s="30">
        <f t="shared" si="27"/>
        <v>997</v>
      </c>
      <c r="J101" s="30">
        <f t="shared" si="27"/>
        <v>902</v>
      </c>
      <c r="K101" s="34">
        <f t="shared" si="27"/>
        <v>3517</v>
      </c>
      <c r="L101" s="34">
        <f t="shared" si="27"/>
        <v>20</v>
      </c>
    </row>
    <row r="102" spans="2:13" s="1" customFormat="1" ht="13.95" customHeight="1" x14ac:dyDescent="0.25"/>
    <row r="103" spans="2:13" s="1" customFormat="1" ht="13.95" customHeight="1" x14ac:dyDescent="0.25">
      <c r="B103" s="1" t="str">
        <f>Roster_Selection_Women!AB89&amp;" " &amp; "V "</f>
        <v xml:space="preserve">Madonna University V </v>
      </c>
      <c r="C103" s="1" t="str">
        <f>Roster_Selection_Women!AD89</f>
        <v>7914-20325</v>
      </c>
      <c r="D103" s="1" t="str">
        <f>Roster_Selection_Women!AE89</f>
        <v>Angelita Rodriguez</v>
      </c>
      <c r="E103" s="23"/>
      <c r="F103" s="1" t="str">
        <f>IF(ISERROR(Baker_Scores_Women_Var!E103), " ", IF(Baker_Scores_Women_Var!E103 = "Yes", "Yes", "  "))</f>
        <v xml:space="preserve">  </v>
      </c>
      <c r="G103" s="29">
        <v>195</v>
      </c>
      <c r="H103" s="29">
        <v>184</v>
      </c>
      <c r="I103" s="29">
        <v>124</v>
      </c>
      <c r="J103" s="29">
        <v>0</v>
      </c>
      <c r="K103" s="30">
        <f t="shared" ref="K103:K113" si="28">SUM(G103:J103)</f>
        <v>503</v>
      </c>
      <c r="L103" s="30">
        <f t="shared" ref="L103:L113" si="29">COUNTIF(G103:J103, "&gt;0" )</f>
        <v>3</v>
      </c>
      <c r="M103" s="30">
        <f t="shared" ref="M103:M113" si="30">IF(L103=0,0,K103/L103)</f>
        <v>167.66666666666666</v>
      </c>
    </row>
    <row r="104" spans="2:13" s="1" customFormat="1" ht="13.95" customHeight="1" x14ac:dyDescent="0.25">
      <c r="B104" s="1" t="str">
        <f>Roster_Selection_Women!AB90&amp;" " &amp; "V "</f>
        <v xml:space="preserve">Madonna University V </v>
      </c>
      <c r="C104" s="1" t="str">
        <f>Roster_Selection_Women!AD90</f>
        <v>11-85881</v>
      </c>
      <c r="D104" s="1" t="str">
        <f>Roster_Selection_Women!AE90</f>
        <v>Cassidy Halstead</v>
      </c>
      <c r="E104" s="23"/>
      <c r="F104" s="1" t="str">
        <f>IF(ISERROR(Baker_Scores_Women_Var!E104), " ", IF(Baker_Scores_Women_Var!E104 = "Yes", "Yes", "  "))</f>
        <v xml:space="preserve">  </v>
      </c>
      <c r="G104" s="29">
        <v>153</v>
      </c>
      <c r="H104" s="29">
        <v>166</v>
      </c>
      <c r="I104" s="29">
        <v>202</v>
      </c>
      <c r="J104" s="29">
        <v>196</v>
      </c>
      <c r="K104" s="30">
        <f t="shared" si="28"/>
        <v>717</v>
      </c>
      <c r="L104" s="30">
        <f t="shared" si="29"/>
        <v>4</v>
      </c>
      <c r="M104" s="30">
        <f t="shared" si="30"/>
        <v>179.25</v>
      </c>
    </row>
    <row r="105" spans="2:13" s="1" customFormat="1" ht="13.95" customHeight="1" x14ac:dyDescent="0.25">
      <c r="B105" s="1" t="str">
        <f>Roster_Selection_Women!AB91&amp;" " &amp; "V "</f>
        <v xml:space="preserve">Madonna University V </v>
      </c>
      <c r="C105" s="1" t="str">
        <f>Roster_Selection_Women!AD91</f>
        <v>11-151762</v>
      </c>
      <c r="D105" s="1" t="str">
        <f>Roster_Selection_Women!AE91</f>
        <v>Jillian Lipinski</v>
      </c>
      <c r="E105" s="23"/>
      <c r="F105" s="1" t="str">
        <f>IF(ISERROR(Baker_Scores_Women_Var!E105), " ", IF(Baker_Scores_Women_Var!E105 = "Yes", "Yes", "  "))</f>
        <v xml:space="preserve">  </v>
      </c>
      <c r="G105" s="29">
        <v>191</v>
      </c>
      <c r="H105" s="29">
        <v>176</v>
      </c>
      <c r="I105" s="29">
        <v>209</v>
      </c>
      <c r="J105" s="29">
        <v>176</v>
      </c>
      <c r="K105" s="30">
        <f t="shared" si="28"/>
        <v>752</v>
      </c>
      <c r="L105" s="30">
        <f t="shared" si="29"/>
        <v>4</v>
      </c>
      <c r="M105" s="30">
        <f t="shared" si="30"/>
        <v>188</v>
      </c>
    </row>
    <row r="106" spans="2:13" s="1" customFormat="1" ht="13.95" customHeight="1" x14ac:dyDescent="0.25">
      <c r="B106" s="1" t="str">
        <f>Roster_Selection_Women!AB92&amp;" " &amp; "V "</f>
        <v xml:space="preserve">Madonna University V </v>
      </c>
      <c r="C106" s="1" t="str">
        <f>Roster_Selection_Women!AD92</f>
        <v>11-307138</v>
      </c>
      <c r="D106" s="1" t="str">
        <f>Roster_Selection_Women!AE92</f>
        <v>Katherine Dybicki</v>
      </c>
      <c r="E106" s="23"/>
      <c r="F106" s="1" t="str">
        <f>IF(ISERROR(Baker_Scores_Women_Var!E106), " ", IF(Baker_Scores_Women_Var!E106 = "Yes", "Yes", "  "))</f>
        <v xml:space="preserve">  </v>
      </c>
      <c r="G106" s="29">
        <v>0</v>
      </c>
      <c r="H106" s="29">
        <v>0</v>
      </c>
      <c r="I106" s="29">
        <v>0</v>
      </c>
      <c r="J106" s="29">
        <v>157</v>
      </c>
      <c r="K106" s="30">
        <f t="shared" si="28"/>
        <v>157</v>
      </c>
      <c r="L106" s="30">
        <f t="shared" si="29"/>
        <v>1</v>
      </c>
      <c r="M106" s="30">
        <f t="shared" si="30"/>
        <v>157</v>
      </c>
    </row>
    <row r="107" spans="2:13" s="1" customFormat="1" ht="13.95" customHeight="1" x14ac:dyDescent="0.25">
      <c r="B107" s="1" t="str">
        <f>Roster_Selection_Women!AB93&amp;" " &amp; "V "</f>
        <v xml:space="preserve">Madonna University V </v>
      </c>
      <c r="C107" s="1" t="str">
        <f>Roster_Selection_Women!AD93</f>
        <v>15-114407</v>
      </c>
      <c r="D107" s="1" t="str">
        <f>Roster_Selection_Women!AE93</f>
        <v>Laila Lupercio</v>
      </c>
      <c r="E107" s="23"/>
      <c r="F107" s="1" t="str">
        <f>IF(ISERROR(Baker_Scores_Women_Var!E107), " ", IF(Baker_Scores_Women_Var!E107 = "Yes", "Yes", "  "))</f>
        <v xml:space="preserve">  </v>
      </c>
      <c r="G107" s="29">
        <v>189</v>
      </c>
      <c r="H107" s="29">
        <v>186</v>
      </c>
      <c r="I107" s="29">
        <v>177</v>
      </c>
      <c r="J107" s="29">
        <v>182</v>
      </c>
      <c r="K107" s="30">
        <f t="shared" si="28"/>
        <v>734</v>
      </c>
      <c r="L107" s="30">
        <f t="shared" si="29"/>
        <v>4</v>
      </c>
      <c r="M107" s="30">
        <f t="shared" si="30"/>
        <v>183.5</v>
      </c>
    </row>
    <row r="108" spans="2:13" s="1" customFormat="1" ht="13.95" customHeight="1" x14ac:dyDescent="0.25">
      <c r="B108" s="1" t="str">
        <f>Roster_Selection_Women!AB94&amp;" " &amp; "V "</f>
        <v xml:space="preserve">Madonna University V </v>
      </c>
      <c r="C108" s="1" t="str">
        <f>Roster_Selection_Women!AD94</f>
        <v>7914-5720</v>
      </c>
      <c r="D108" s="1" t="str">
        <f>Roster_Selection_Women!AE94</f>
        <v>Maya Janowicz</v>
      </c>
      <c r="E108" s="23"/>
      <c r="F108" s="1" t="str">
        <f>IF(ISERROR(Baker_Scores_Women_Var!E108), " ", IF(Baker_Scores_Women_Var!E108 = "Yes", "Yes", "  "))</f>
        <v xml:space="preserve">  </v>
      </c>
      <c r="G108" s="29">
        <v>0</v>
      </c>
      <c r="H108" s="29">
        <v>0</v>
      </c>
      <c r="I108" s="29">
        <v>0</v>
      </c>
      <c r="J108" s="29">
        <v>0</v>
      </c>
      <c r="K108" s="30">
        <f t="shared" si="28"/>
        <v>0</v>
      </c>
      <c r="L108" s="30">
        <f t="shared" si="29"/>
        <v>0</v>
      </c>
      <c r="M108" s="30">
        <f t="shared" si="30"/>
        <v>0</v>
      </c>
    </row>
    <row r="109" spans="2:13" s="1" customFormat="1" ht="13.95" customHeight="1" x14ac:dyDescent="0.25">
      <c r="B109" s="1" t="str">
        <f>Roster_Selection_Women!AB95&amp;" " &amp; "V "</f>
        <v xml:space="preserve">Madonna University V </v>
      </c>
      <c r="C109" s="1" t="str">
        <f>Roster_Selection_Women!AD95</f>
        <v>7914-50888</v>
      </c>
      <c r="D109" s="1" t="str">
        <f>Roster_Selection_Women!AE95</f>
        <v>Olivia Spaller</v>
      </c>
      <c r="E109" s="23"/>
      <c r="F109" s="1" t="str">
        <f>IF(ISERROR(Baker_Scores_Women_Var!E109), " ", IF(Baker_Scores_Women_Var!E109 = "Yes", "Yes", "  "))</f>
        <v xml:space="preserve">  </v>
      </c>
      <c r="G109" s="29">
        <v>198</v>
      </c>
      <c r="H109" s="29">
        <v>232</v>
      </c>
      <c r="I109" s="29">
        <v>150</v>
      </c>
      <c r="J109" s="29">
        <v>216</v>
      </c>
      <c r="K109" s="30">
        <f t="shared" si="28"/>
        <v>796</v>
      </c>
      <c r="L109" s="30">
        <f t="shared" si="29"/>
        <v>4</v>
      </c>
      <c r="M109" s="30">
        <f t="shared" si="30"/>
        <v>199</v>
      </c>
    </row>
    <row r="110" spans="2:13" s="1" customFormat="1" ht="13.95" customHeight="1" x14ac:dyDescent="0.25">
      <c r="B110" s="1" t="str">
        <f>Roster_Selection_Women!AB96&amp;" " &amp; "V "</f>
        <v xml:space="preserve"> V </v>
      </c>
      <c r="C110" s="1" t="str">
        <f>Roster_Selection_Women!AD96</f>
        <v/>
      </c>
      <c r="D110" s="1" t="str">
        <f>Roster_Selection_Women!AE96</f>
        <v/>
      </c>
      <c r="E110" s="23"/>
      <c r="F110" s="1" t="str">
        <f>IF(ISERROR(Baker_Scores_Women_Var!E110), " ", IF(Baker_Scores_Women_Var!E110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30">
        <f t="shared" si="28"/>
        <v>0</v>
      </c>
      <c r="L110" s="30">
        <f t="shared" si="29"/>
        <v>0</v>
      </c>
      <c r="M110" s="30">
        <f t="shared" si="30"/>
        <v>0</v>
      </c>
    </row>
    <row r="111" spans="2:13" s="1" customFormat="1" ht="13.95" customHeight="1" x14ac:dyDescent="0.25">
      <c r="B111" s="1" t="s">
        <v>686</v>
      </c>
      <c r="C111" s="28" t="s">
        <v>243</v>
      </c>
      <c r="D111" s="23" t="s">
        <v>243</v>
      </c>
      <c r="E111" s="23"/>
      <c r="F111" s="23"/>
      <c r="G111" s="29"/>
      <c r="H111" s="29"/>
      <c r="I111" s="29"/>
      <c r="J111" s="29"/>
      <c r="K111" s="30">
        <f t="shared" si="28"/>
        <v>0</v>
      </c>
      <c r="L111" s="30">
        <f t="shared" si="29"/>
        <v>0</v>
      </c>
      <c r="M111" s="30">
        <f t="shared" si="30"/>
        <v>0</v>
      </c>
    </row>
    <row r="112" spans="2:13" s="1" customFormat="1" ht="13.95" customHeight="1" x14ac:dyDescent="0.25">
      <c r="B112" s="1" t="s">
        <v>686</v>
      </c>
      <c r="C112" s="28" t="s">
        <v>243</v>
      </c>
      <c r="D112" s="23" t="s">
        <v>243</v>
      </c>
      <c r="E112" s="23"/>
      <c r="F112" s="23"/>
      <c r="G112" s="29"/>
      <c r="H112" s="29"/>
      <c r="I112" s="29"/>
      <c r="J112" s="29"/>
      <c r="K112" s="30">
        <f t="shared" si="28"/>
        <v>0</v>
      </c>
      <c r="L112" s="30">
        <f t="shared" si="29"/>
        <v>0</v>
      </c>
      <c r="M112" s="30">
        <f t="shared" si="30"/>
        <v>0</v>
      </c>
    </row>
    <row r="113" spans="2:13" s="1" customFormat="1" ht="13.95" customHeight="1" x14ac:dyDescent="0.25">
      <c r="B113" s="1" t="s">
        <v>686</v>
      </c>
      <c r="C113" s="28" t="s">
        <v>243</v>
      </c>
      <c r="D113" s="23" t="s">
        <v>243</v>
      </c>
      <c r="E113" s="23"/>
      <c r="F113" s="23"/>
      <c r="G113" s="31"/>
      <c r="H113" s="31"/>
      <c r="I113" s="31"/>
      <c r="J113" s="31"/>
      <c r="K113" s="32">
        <f t="shared" si="28"/>
        <v>0</v>
      </c>
      <c r="L113" s="32">
        <f t="shared" si="29"/>
        <v>0</v>
      </c>
      <c r="M113" s="30">
        <f t="shared" si="30"/>
        <v>0</v>
      </c>
    </row>
    <row r="114" spans="2:13" s="1" customFormat="1" ht="13.95" customHeight="1" x14ac:dyDescent="0.3">
      <c r="B114" s="33"/>
      <c r="G114" s="30">
        <f t="shared" ref="G114:L114" si="31">SUM(G103:G113)</f>
        <v>926</v>
      </c>
      <c r="H114" s="30">
        <f t="shared" si="31"/>
        <v>944</v>
      </c>
      <c r="I114" s="30">
        <f t="shared" si="31"/>
        <v>862</v>
      </c>
      <c r="J114" s="30">
        <f t="shared" si="31"/>
        <v>927</v>
      </c>
      <c r="K114" s="34">
        <f t="shared" si="31"/>
        <v>3659</v>
      </c>
      <c r="L114" s="34">
        <f t="shared" si="31"/>
        <v>20</v>
      </c>
    </row>
    <row r="115" spans="2:13" s="1" customFormat="1" ht="13.95" customHeight="1" x14ac:dyDescent="0.25"/>
    <row r="116" spans="2:13" s="1" customFormat="1" ht="13.95" customHeight="1" x14ac:dyDescent="0.25">
      <c r="B116" s="1" t="str">
        <f>Roster_Selection_Women!AB102&amp;" " &amp; "V "</f>
        <v xml:space="preserve">Michigan-Dearborn V </v>
      </c>
      <c r="C116" s="1" t="str">
        <f>Roster_Selection_Women!AD102</f>
        <v>11-676065</v>
      </c>
      <c r="D116" s="1" t="str">
        <f>Roster_Selection_Women!AE102</f>
        <v>Elizabeth Breitzman</v>
      </c>
      <c r="E116" s="23"/>
      <c r="F116" s="1" t="str">
        <f>IF(ISERROR(Baker_Scores_Women_Var!E116), " ", IF(Baker_Scores_Women_Var!E116 = "Yes", "Yes", "  "))</f>
        <v xml:space="preserve">  </v>
      </c>
      <c r="G116" s="29">
        <v>144</v>
      </c>
      <c r="H116" s="29">
        <v>180</v>
      </c>
      <c r="I116" s="29">
        <v>158</v>
      </c>
      <c r="J116" s="29">
        <v>203</v>
      </c>
      <c r="K116" s="30">
        <f t="shared" ref="K116:K126" si="32">SUM(G116:J116)</f>
        <v>685</v>
      </c>
      <c r="L116" s="30">
        <f t="shared" ref="L116:L126" si="33">COUNTIF(G116:J116, "&gt;0" )</f>
        <v>4</v>
      </c>
      <c r="M116" s="30">
        <f t="shared" ref="M116:M126" si="34">IF(L116=0,0,K116/L116)</f>
        <v>171.25</v>
      </c>
    </row>
    <row r="117" spans="2:13" s="1" customFormat="1" ht="13.95" customHeight="1" x14ac:dyDescent="0.25">
      <c r="B117" s="1" t="str">
        <f>Roster_Selection_Women!AB103&amp;" " &amp; "V "</f>
        <v xml:space="preserve">Michigan-Dearborn V </v>
      </c>
      <c r="C117" s="1" t="str">
        <f>Roster_Selection_Women!AD103</f>
        <v>15-197083</v>
      </c>
      <c r="D117" s="1" t="str">
        <f>Roster_Selection_Women!AE103</f>
        <v>Jessica Ludwick</v>
      </c>
      <c r="E117" s="23"/>
      <c r="F117" s="1" t="str">
        <f>IF(ISERROR(Baker_Scores_Women_Var!E117), " ", IF(Baker_Scores_Women_Var!E117 = "Yes", "Yes", "  "))</f>
        <v xml:space="preserve">  </v>
      </c>
      <c r="G117" s="29">
        <v>194</v>
      </c>
      <c r="H117" s="29">
        <v>180</v>
      </c>
      <c r="I117" s="29">
        <v>189</v>
      </c>
      <c r="J117" s="29">
        <v>208</v>
      </c>
      <c r="K117" s="30">
        <f t="shared" si="32"/>
        <v>771</v>
      </c>
      <c r="L117" s="30">
        <f t="shared" si="33"/>
        <v>4</v>
      </c>
      <c r="M117" s="30">
        <f t="shared" si="34"/>
        <v>192.75</v>
      </c>
    </row>
    <row r="118" spans="2:13" s="1" customFormat="1" ht="13.95" customHeight="1" x14ac:dyDescent="0.25">
      <c r="B118" s="1" t="str">
        <f>Roster_Selection_Women!AB104&amp;" " &amp; "V "</f>
        <v xml:space="preserve">Michigan-Dearborn V </v>
      </c>
      <c r="C118" s="1" t="str">
        <f>Roster_Selection_Women!AD104</f>
        <v>22-11711</v>
      </c>
      <c r="D118" s="1" t="str">
        <f>Roster_Selection_Women!AE104</f>
        <v>Katrina McKay</v>
      </c>
      <c r="E118" s="23"/>
      <c r="F118" s="1" t="str">
        <f>IF(ISERROR(Baker_Scores_Women_Var!E118), " ", IF(Baker_Scores_Women_Var!E118 = "Yes", "Yes", "  "))</f>
        <v xml:space="preserve">  </v>
      </c>
      <c r="G118" s="29">
        <v>196</v>
      </c>
      <c r="H118" s="29">
        <v>164</v>
      </c>
      <c r="I118" s="29">
        <v>191</v>
      </c>
      <c r="J118" s="29">
        <v>187</v>
      </c>
      <c r="K118" s="30">
        <f t="shared" si="32"/>
        <v>738</v>
      </c>
      <c r="L118" s="30">
        <f t="shared" si="33"/>
        <v>4</v>
      </c>
      <c r="M118" s="30">
        <f t="shared" si="34"/>
        <v>184.5</v>
      </c>
    </row>
    <row r="119" spans="2:13" s="1" customFormat="1" ht="13.95" customHeight="1" x14ac:dyDescent="0.25">
      <c r="B119" s="1" t="str">
        <f>Roster_Selection_Women!AB105&amp;" " &amp; "V "</f>
        <v xml:space="preserve">Michigan-Dearborn V </v>
      </c>
      <c r="C119" s="1" t="str">
        <f>Roster_Selection_Women!AD105</f>
        <v>23-9656</v>
      </c>
      <c r="D119" s="1" t="str">
        <f>Roster_Selection_Women!AE105</f>
        <v>Kayla Winston</v>
      </c>
      <c r="E119" s="23"/>
      <c r="F119" s="1" t="str">
        <f>IF(ISERROR(Baker_Scores_Women_Var!E119), " ", IF(Baker_Scores_Women_Var!E119 = "Yes", "Yes", "  "))</f>
        <v xml:space="preserve">  </v>
      </c>
      <c r="G119" s="29">
        <v>0</v>
      </c>
      <c r="H119" s="29">
        <v>0</v>
      </c>
      <c r="I119" s="29">
        <v>0</v>
      </c>
      <c r="J119" s="29">
        <v>0</v>
      </c>
      <c r="K119" s="30">
        <f t="shared" si="32"/>
        <v>0</v>
      </c>
      <c r="L119" s="30">
        <f t="shared" si="33"/>
        <v>0</v>
      </c>
      <c r="M119" s="30">
        <f t="shared" si="34"/>
        <v>0</v>
      </c>
    </row>
    <row r="120" spans="2:13" s="1" customFormat="1" ht="13.95" customHeight="1" x14ac:dyDescent="0.25">
      <c r="B120" s="1" t="str">
        <f>Roster_Selection_Women!AB106&amp;" " &amp; "V "</f>
        <v xml:space="preserve">Michigan-Dearborn V </v>
      </c>
      <c r="C120" s="1" t="str">
        <f>Roster_Selection_Women!AD106</f>
        <v>17-97822</v>
      </c>
      <c r="D120" s="1" t="str">
        <f>Roster_Selection_Women!AE106</f>
        <v>Madison Shelton</v>
      </c>
      <c r="E120" s="23"/>
      <c r="F120" s="1" t="str">
        <f>IF(ISERROR(Baker_Scores_Women_Var!E120), " ", IF(Baker_Scores_Women_Var!E120 = "Yes", "Yes", "  "))</f>
        <v xml:space="preserve">  </v>
      </c>
      <c r="G120" s="29">
        <v>140</v>
      </c>
      <c r="H120" s="29">
        <v>201</v>
      </c>
      <c r="I120" s="29">
        <v>151</v>
      </c>
      <c r="J120" s="29">
        <v>185</v>
      </c>
      <c r="K120" s="30">
        <f t="shared" si="32"/>
        <v>677</v>
      </c>
      <c r="L120" s="30">
        <f t="shared" si="33"/>
        <v>4</v>
      </c>
      <c r="M120" s="30">
        <f t="shared" si="34"/>
        <v>169.25</v>
      </c>
    </row>
    <row r="121" spans="2:13" s="1" customFormat="1" ht="13.95" customHeight="1" x14ac:dyDescent="0.25">
      <c r="B121" s="1" t="str">
        <f>Roster_Selection_Women!AB107&amp;" " &amp; "V "</f>
        <v xml:space="preserve"> V </v>
      </c>
      <c r="C121" s="1" t="str">
        <f>Roster_Selection_Women!AD107</f>
        <v/>
      </c>
      <c r="D121" s="1" t="str">
        <f>Roster_Selection_Women!AE107</f>
        <v/>
      </c>
      <c r="E121" s="23"/>
      <c r="F121" s="1" t="str">
        <f>IF(ISERROR(Baker_Scores_Women_Var!E121), " ", IF(Baker_Scores_Women_Var!E121 = "Yes", "Yes", "  "))</f>
        <v xml:space="preserve">  </v>
      </c>
      <c r="G121" s="29">
        <v>0</v>
      </c>
      <c r="H121" s="29">
        <v>0</v>
      </c>
      <c r="I121" s="29">
        <v>0</v>
      </c>
      <c r="J121" s="29">
        <v>0</v>
      </c>
      <c r="K121" s="30">
        <f t="shared" si="32"/>
        <v>0</v>
      </c>
      <c r="L121" s="30">
        <f t="shared" si="33"/>
        <v>0</v>
      </c>
      <c r="M121" s="30">
        <f t="shared" si="34"/>
        <v>0</v>
      </c>
    </row>
    <row r="122" spans="2:13" s="1" customFormat="1" ht="13.95" customHeight="1" x14ac:dyDescent="0.25">
      <c r="B122" s="1" t="str">
        <f>Roster_Selection_Women!AB108&amp;" " &amp; "V "</f>
        <v xml:space="preserve"> V </v>
      </c>
      <c r="C122" s="1" t="str">
        <f>Roster_Selection_Women!AD108</f>
        <v/>
      </c>
      <c r="D122" s="1" t="str">
        <f>Roster_Selection_Women!AE108</f>
        <v/>
      </c>
      <c r="E122" s="23"/>
      <c r="F122" s="1" t="str">
        <f>IF(ISERROR(Baker_Scores_Women_Var!E122), " ", IF(Baker_Scores_Women_Var!E122 = "Yes", "Yes", "  "))</f>
        <v xml:space="preserve">  </v>
      </c>
      <c r="G122" s="29">
        <v>0</v>
      </c>
      <c r="H122" s="29">
        <v>0</v>
      </c>
      <c r="I122" s="29">
        <v>0</v>
      </c>
      <c r="J122" s="29">
        <v>0</v>
      </c>
      <c r="K122" s="30">
        <f t="shared" si="32"/>
        <v>0</v>
      </c>
      <c r="L122" s="30">
        <f t="shared" si="33"/>
        <v>0</v>
      </c>
      <c r="M122" s="30">
        <f t="shared" si="34"/>
        <v>0</v>
      </c>
    </row>
    <row r="123" spans="2:13" s="1" customFormat="1" ht="13.95" customHeight="1" x14ac:dyDescent="0.25">
      <c r="B123" s="1" t="str">
        <f>Roster_Selection_Women!AB109&amp;" " &amp; "V "</f>
        <v xml:space="preserve"> V </v>
      </c>
      <c r="C123" s="1" t="str">
        <f>Roster_Selection_Women!AD109</f>
        <v/>
      </c>
      <c r="D123" s="1" t="str">
        <f>Roster_Selection_Women!AE109</f>
        <v/>
      </c>
      <c r="E123" s="23"/>
      <c r="F123" s="1" t="str">
        <f>IF(ISERROR(Baker_Scores_Women_Var!E123), " ", IF(Baker_Scores_Women_Var!E123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30">
        <f t="shared" si="32"/>
        <v>0</v>
      </c>
      <c r="L123" s="30">
        <f t="shared" si="33"/>
        <v>0</v>
      </c>
      <c r="M123" s="30">
        <f t="shared" si="34"/>
        <v>0</v>
      </c>
    </row>
    <row r="124" spans="2:13" s="1" customFormat="1" ht="13.95" customHeight="1" x14ac:dyDescent="0.25">
      <c r="B124" s="1" t="s">
        <v>687</v>
      </c>
      <c r="C124" s="28" t="s">
        <v>243</v>
      </c>
      <c r="D124" s="23" t="s">
        <v>243</v>
      </c>
      <c r="E124" s="23"/>
      <c r="F124" s="23"/>
      <c r="G124" s="29"/>
      <c r="H124" s="29"/>
      <c r="I124" s="29"/>
      <c r="J124" s="29"/>
      <c r="K124" s="30">
        <f t="shared" si="32"/>
        <v>0</v>
      </c>
      <c r="L124" s="30">
        <f t="shared" si="33"/>
        <v>0</v>
      </c>
      <c r="M124" s="30">
        <f t="shared" si="34"/>
        <v>0</v>
      </c>
    </row>
    <row r="125" spans="2:13" s="1" customFormat="1" ht="13.95" customHeight="1" x14ac:dyDescent="0.25">
      <c r="B125" s="1" t="s">
        <v>687</v>
      </c>
      <c r="C125" s="28" t="s">
        <v>243</v>
      </c>
      <c r="D125" s="23" t="s">
        <v>243</v>
      </c>
      <c r="E125" s="23"/>
      <c r="F125" s="23"/>
      <c r="G125" s="29"/>
      <c r="H125" s="29"/>
      <c r="I125" s="29"/>
      <c r="J125" s="29"/>
      <c r="K125" s="30">
        <f t="shared" si="32"/>
        <v>0</v>
      </c>
      <c r="L125" s="30">
        <f t="shared" si="33"/>
        <v>0</v>
      </c>
      <c r="M125" s="30">
        <f t="shared" si="34"/>
        <v>0</v>
      </c>
    </row>
    <row r="126" spans="2:13" s="1" customFormat="1" ht="13.95" customHeight="1" x14ac:dyDescent="0.25">
      <c r="B126" s="1" t="s">
        <v>687</v>
      </c>
      <c r="C126" s="28" t="s">
        <v>243</v>
      </c>
      <c r="D126" s="23" t="s">
        <v>243</v>
      </c>
      <c r="E126" s="23"/>
      <c r="F126" s="23"/>
      <c r="G126" s="31"/>
      <c r="H126" s="31"/>
      <c r="I126" s="31"/>
      <c r="J126" s="31"/>
      <c r="K126" s="32">
        <f t="shared" si="32"/>
        <v>0</v>
      </c>
      <c r="L126" s="32">
        <f t="shared" si="33"/>
        <v>0</v>
      </c>
      <c r="M126" s="30">
        <f t="shared" si="34"/>
        <v>0</v>
      </c>
    </row>
    <row r="127" spans="2:13" s="1" customFormat="1" ht="13.95" customHeight="1" x14ac:dyDescent="0.3">
      <c r="B127" s="33"/>
      <c r="G127" s="30">
        <f t="shared" ref="G127:L127" si="35">SUM(G116:G126)</f>
        <v>674</v>
      </c>
      <c r="H127" s="30">
        <f t="shared" si="35"/>
        <v>725</v>
      </c>
      <c r="I127" s="30">
        <f t="shared" si="35"/>
        <v>689</v>
      </c>
      <c r="J127" s="30">
        <f t="shared" si="35"/>
        <v>783</v>
      </c>
      <c r="K127" s="34">
        <f t="shared" si="35"/>
        <v>2871</v>
      </c>
      <c r="L127" s="34">
        <f t="shared" si="35"/>
        <v>16</v>
      </c>
    </row>
    <row r="128" spans="2:13" s="1" customFormat="1" ht="13.95" customHeight="1" x14ac:dyDescent="0.25"/>
    <row r="129" spans="2:13" s="1" customFormat="1" ht="13.95" customHeight="1" x14ac:dyDescent="0.25">
      <c r="B129" s="1" t="str">
        <f>Roster_Selection_Women!AB111&amp;" " &amp; "V "</f>
        <v xml:space="preserve">Mount Vernon Nazarene University V </v>
      </c>
      <c r="C129" s="1" t="str">
        <f>Roster_Selection_Women!AD111</f>
        <v>19-33097</v>
      </c>
      <c r="D129" s="1" t="str">
        <f>Roster_Selection_Women!AE111</f>
        <v>Abi Larkin</v>
      </c>
      <c r="E129" s="23"/>
      <c r="F129" s="1" t="str">
        <f>IF(ISERROR(Baker_Scores_Women_Var!E129), " ", IF(Baker_Scores_Women_Var!E129 = "Yes", "Yes", "  "))</f>
        <v xml:space="preserve">  </v>
      </c>
      <c r="G129" s="29">
        <v>184</v>
      </c>
      <c r="H129" s="29">
        <v>186</v>
      </c>
      <c r="I129" s="29">
        <v>155</v>
      </c>
      <c r="J129" s="29">
        <v>157</v>
      </c>
      <c r="K129" s="30">
        <f t="shared" ref="K129:K139" si="36">SUM(G129:J129)</f>
        <v>682</v>
      </c>
      <c r="L129" s="30">
        <f t="shared" ref="L129:L139" si="37">COUNTIF(G129:J129, "&gt;0" )</f>
        <v>4</v>
      </c>
      <c r="M129" s="30">
        <f t="shared" ref="M129:M139" si="38">IF(L129=0,0,K129/L129)</f>
        <v>170.5</v>
      </c>
    </row>
    <row r="130" spans="2:13" s="1" customFormat="1" ht="13.95" customHeight="1" x14ac:dyDescent="0.25">
      <c r="B130" s="1" t="str">
        <f>Roster_Selection_Women!AB112&amp;" " &amp; "V "</f>
        <v xml:space="preserve">Mount Vernon Nazarene University V </v>
      </c>
      <c r="C130" s="1" t="str">
        <f>Roster_Selection_Women!AD112</f>
        <v>22-10530</v>
      </c>
      <c r="D130" s="1" t="str">
        <f>Roster_Selection_Women!AE112</f>
        <v>Alayna Mack</v>
      </c>
      <c r="E130" s="23"/>
      <c r="F130" s="1" t="str">
        <f>IF(ISERROR(Baker_Scores_Women_Var!E130), " ", IF(Baker_Scores_Women_Var!E130 = "Yes", "Yes", "  "))</f>
        <v xml:space="preserve">  </v>
      </c>
      <c r="G130" s="29">
        <v>182</v>
      </c>
      <c r="H130" s="29">
        <v>122</v>
      </c>
      <c r="I130" s="29">
        <v>0</v>
      </c>
      <c r="J130" s="29">
        <v>0</v>
      </c>
      <c r="K130" s="30">
        <f t="shared" si="36"/>
        <v>304</v>
      </c>
      <c r="L130" s="30">
        <f t="shared" si="37"/>
        <v>2</v>
      </c>
      <c r="M130" s="30">
        <f t="shared" si="38"/>
        <v>152</v>
      </c>
    </row>
    <row r="131" spans="2:13" s="1" customFormat="1" ht="13.95" customHeight="1" x14ac:dyDescent="0.25">
      <c r="B131" s="1" t="str">
        <f>Roster_Selection_Women!AB113&amp;" " &amp; "V "</f>
        <v xml:space="preserve">Mount Vernon Nazarene University V </v>
      </c>
      <c r="C131" s="1" t="str">
        <f>Roster_Selection_Women!AD113</f>
        <v>8019-56293</v>
      </c>
      <c r="D131" s="1" t="str">
        <f>Roster_Selection_Women!AE113</f>
        <v>Ashleigh Westervelt</v>
      </c>
      <c r="E131" s="23"/>
      <c r="F131" s="1" t="str">
        <f>IF(ISERROR(Baker_Scores_Women_Var!E131), " ", IF(Baker_Scores_Women_Var!E131 = "Yes", "Yes", "  "))</f>
        <v xml:space="preserve">  </v>
      </c>
      <c r="G131" s="29">
        <v>156</v>
      </c>
      <c r="H131" s="29">
        <v>206</v>
      </c>
      <c r="I131" s="29">
        <v>175</v>
      </c>
      <c r="J131" s="29">
        <v>163</v>
      </c>
      <c r="K131" s="30">
        <f t="shared" si="36"/>
        <v>700</v>
      </c>
      <c r="L131" s="30">
        <f t="shared" si="37"/>
        <v>4</v>
      </c>
      <c r="M131" s="30">
        <f t="shared" si="38"/>
        <v>175</v>
      </c>
    </row>
    <row r="132" spans="2:13" s="1" customFormat="1" ht="13.95" customHeight="1" x14ac:dyDescent="0.25">
      <c r="B132" s="1" t="str">
        <f>Roster_Selection_Women!AB114&amp;" " &amp; "V "</f>
        <v xml:space="preserve">Mount Vernon Nazarene University V </v>
      </c>
      <c r="C132" s="1" t="str">
        <f>Roster_Selection_Women!AD114</f>
        <v>11-129766</v>
      </c>
      <c r="D132" s="1" t="str">
        <f>Roster_Selection_Women!AE114</f>
        <v>Chyann Welch</v>
      </c>
      <c r="E132" s="23"/>
      <c r="F132" s="1" t="str">
        <f>IF(ISERROR(Baker_Scores_Women_Var!E132), " ", IF(Baker_Scores_Women_Var!E132 = "Yes", "Yes", "  "))</f>
        <v xml:space="preserve">  </v>
      </c>
      <c r="G132" s="29">
        <v>0</v>
      </c>
      <c r="H132" s="29">
        <v>0</v>
      </c>
      <c r="I132" s="29">
        <v>0</v>
      </c>
      <c r="J132" s="29">
        <v>0</v>
      </c>
      <c r="K132" s="30">
        <f t="shared" si="36"/>
        <v>0</v>
      </c>
      <c r="L132" s="30">
        <f t="shared" si="37"/>
        <v>0</v>
      </c>
      <c r="M132" s="30">
        <f t="shared" si="38"/>
        <v>0</v>
      </c>
    </row>
    <row r="133" spans="2:13" s="1" customFormat="1" ht="13.95" customHeight="1" x14ac:dyDescent="0.25">
      <c r="B133" s="1" t="str">
        <f>Roster_Selection_Women!AB115&amp;" " &amp; "V "</f>
        <v xml:space="preserve">Mount Vernon Nazarene University V </v>
      </c>
      <c r="C133" s="1" t="str">
        <f>Roster_Selection_Women!AD115</f>
        <v>17-24322</v>
      </c>
      <c r="D133" s="1" t="str">
        <f>Roster_Selection_Women!AE115</f>
        <v>Hannah Vaughn</v>
      </c>
      <c r="E133" s="23"/>
      <c r="F133" s="1" t="str">
        <f>IF(ISERROR(Baker_Scores_Women_Var!E133), " ", IF(Baker_Scores_Women_Var!E133 = "Yes", "Yes", "  "))</f>
        <v xml:space="preserve">  </v>
      </c>
      <c r="G133" s="29">
        <v>212</v>
      </c>
      <c r="H133" s="29">
        <v>234</v>
      </c>
      <c r="I133" s="29">
        <v>195</v>
      </c>
      <c r="J133" s="29">
        <v>225</v>
      </c>
      <c r="K133" s="30">
        <f t="shared" si="36"/>
        <v>866</v>
      </c>
      <c r="L133" s="30">
        <f t="shared" si="37"/>
        <v>4</v>
      </c>
      <c r="M133" s="30">
        <f t="shared" si="38"/>
        <v>216.5</v>
      </c>
    </row>
    <row r="134" spans="2:13" s="1" customFormat="1" ht="13.95" customHeight="1" x14ac:dyDescent="0.25">
      <c r="B134" s="1" t="str">
        <f>Roster_Selection_Women!AB116&amp;" " &amp; "V "</f>
        <v xml:space="preserve">Mount Vernon Nazarene University V </v>
      </c>
      <c r="C134" s="1" t="str">
        <f>Roster_Selection_Women!AD116</f>
        <v>11-736981</v>
      </c>
      <c r="D134" s="1" t="str">
        <f>Roster_Selection_Women!AE116</f>
        <v>Mackenzie Kauffman</v>
      </c>
      <c r="E134" s="23"/>
      <c r="F134" s="1" t="str">
        <f>IF(ISERROR(Baker_Scores_Women_Var!E134), " ", IF(Baker_Scores_Women_Var!E134 = "Yes", "Yes", "  "))</f>
        <v xml:space="preserve">  </v>
      </c>
      <c r="G134" s="29">
        <v>0</v>
      </c>
      <c r="H134" s="29">
        <v>0</v>
      </c>
      <c r="I134" s="29">
        <v>0</v>
      </c>
      <c r="J134" s="29">
        <v>141</v>
      </c>
      <c r="K134" s="30">
        <f t="shared" si="36"/>
        <v>141</v>
      </c>
      <c r="L134" s="30">
        <f t="shared" si="37"/>
        <v>1</v>
      </c>
      <c r="M134" s="30">
        <f t="shared" si="38"/>
        <v>141</v>
      </c>
    </row>
    <row r="135" spans="2:13" s="1" customFormat="1" ht="13.95" customHeight="1" x14ac:dyDescent="0.25">
      <c r="B135" s="1" t="str">
        <f>Roster_Selection_Women!AB117&amp;" " &amp; "V "</f>
        <v xml:space="preserve">Mount Vernon Nazarene University V </v>
      </c>
      <c r="C135" s="1" t="str">
        <f>Roster_Selection_Women!AD117</f>
        <v>16-172395</v>
      </c>
      <c r="D135" s="1" t="str">
        <f>Roster_Selection_Women!AE117</f>
        <v>Paige Hicks</v>
      </c>
      <c r="E135" s="23"/>
      <c r="F135" s="1" t="str">
        <f>IF(ISERROR(Baker_Scores_Women_Var!E135), " ", IF(Baker_Scores_Women_Var!E135 = "Yes", "Yes", "  "))</f>
        <v xml:space="preserve">  </v>
      </c>
      <c r="G135" s="29">
        <v>142</v>
      </c>
      <c r="H135" s="29">
        <v>158</v>
      </c>
      <c r="I135" s="29">
        <v>182</v>
      </c>
      <c r="J135" s="29">
        <v>158</v>
      </c>
      <c r="K135" s="30">
        <f t="shared" si="36"/>
        <v>640</v>
      </c>
      <c r="L135" s="30">
        <f t="shared" si="37"/>
        <v>4</v>
      </c>
      <c r="M135" s="30">
        <f t="shared" si="38"/>
        <v>160</v>
      </c>
    </row>
    <row r="136" spans="2:13" s="1" customFormat="1" ht="13.95" customHeight="1" x14ac:dyDescent="0.25">
      <c r="B136" s="1" t="str">
        <f>Roster_Selection_Women!AB118&amp;" " &amp; "V "</f>
        <v xml:space="preserve">Mount Vernon Nazarene University V </v>
      </c>
      <c r="C136" s="1" t="str">
        <f>Roster_Selection_Women!AD118</f>
        <v>20-12772</v>
      </c>
      <c r="D136" s="1" t="str">
        <f>Roster_Selection_Women!AE118</f>
        <v>Rachel Baughman</v>
      </c>
      <c r="E136" s="23"/>
      <c r="F136" s="1" t="str">
        <f>IF(ISERROR(Baker_Scores_Women_Var!E136), " ", IF(Baker_Scores_Women_Var!E136 = "Yes", "Yes", "  "))</f>
        <v xml:space="preserve">  </v>
      </c>
      <c r="G136" s="29">
        <v>0</v>
      </c>
      <c r="H136" s="29">
        <v>0</v>
      </c>
      <c r="I136" s="29">
        <v>118</v>
      </c>
      <c r="J136" s="29">
        <v>0</v>
      </c>
      <c r="K136" s="30">
        <f t="shared" si="36"/>
        <v>118</v>
      </c>
      <c r="L136" s="30">
        <f t="shared" si="37"/>
        <v>1</v>
      </c>
      <c r="M136" s="30">
        <f t="shared" si="38"/>
        <v>118</v>
      </c>
    </row>
    <row r="137" spans="2:13" s="1" customFormat="1" ht="13.95" customHeight="1" x14ac:dyDescent="0.25">
      <c r="B137" s="1" t="s">
        <v>688</v>
      </c>
      <c r="C137" s="28" t="s">
        <v>243</v>
      </c>
      <c r="D137" s="23" t="s">
        <v>243</v>
      </c>
      <c r="E137" s="23"/>
      <c r="F137" s="23"/>
      <c r="G137" s="29"/>
      <c r="H137" s="29"/>
      <c r="I137" s="29"/>
      <c r="J137" s="29"/>
      <c r="K137" s="30">
        <f t="shared" si="36"/>
        <v>0</v>
      </c>
      <c r="L137" s="30">
        <f t="shared" si="37"/>
        <v>0</v>
      </c>
      <c r="M137" s="30">
        <f t="shared" si="38"/>
        <v>0</v>
      </c>
    </row>
    <row r="138" spans="2:13" s="1" customFormat="1" ht="13.95" customHeight="1" x14ac:dyDescent="0.25">
      <c r="B138" s="1" t="s">
        <v>688</v>
      </c>
      <c r="C138" s="28" t="s">
        <v>243</v>
      </c>
      <c r="D138" s="23" t="s">
        <v>243</v>
      </c>
      <c r="E138" s="23"/>
      <c r="F138" s="23"/>
      <c r="G138" s="29"/>
      <c r="H138" s="29"/>
      <c r="I138" s="29"/>
      <c r="J138" s="29"/>
      <c r="K138" s="30">
        <f t="shared" si="36"/>
        <v>0</v>
      </c>
      <c r="L138" s="30">
        <f t="shared" si="37"/>
        <v>0</v>
      </c>
      <c r="M138" s="30">
        <f t="shared" si="38"/>
        <v>0</v>
      </c>
    </row>
    <row r="139" spans="2:13" s="1" customFormat="1" ht="13.95" customHeight="1" x14ac:dyDescent="0.25">
      <c r="B139" s="1" t="s">
        <v>688</v>
      </c>
      <c r="C139" s="28" t="s">
        <v>243</v>
      </c>
      <c r="D139" s="23" t="s">
        <v>243</v>
      </c>
      <c r="E139" s="23"/>
      <c r="F139" s="23"/>
      <c r="G139" s="31"/>
      <c r="H139" s="31"/>
      <c r="I139" s="31"/>
      <c r="J139" s="31"/>
      <c r="K139" s="32">
        <f t="shared" si="36"/>
        <v>0</v>
      </c>
      <c r="L139" s="32">
        <f t="shared" si="37"/>
        <v>0</v>
      </c>
      <c r="M139" s="30">
        <f t="shared" si="38"/>
        <v>0</v>
      </c>
    </row>
    <row r="140" spans="2:13" s="1" customFormat="1" ht="13.95" customHeight="1" x14ac:dyDescent="0.3">
      <c r="B140" s="33"/>
      <c r="G140" s="30">
        <f t="shared" ref="G140:L140" si="39">SUM(G129:G139)</f>
        <v>876</v>
      </c>
      <c r="H140" s="30">
        <f t="shared" si="39"/>
        <v>906</v>
      </c>
      <c r="I140" s="30">
        <f t="shared" si="39"/>
        <v>825</v>
      </c>
      <c r="J140" s="30">
        <f t="shared" si="39"/>
        <v>844</v>
      </c>
      <c r="K140" s="34">
        <f t="shared" si="39"/>
        <v>3451</v>
      </c>
      <c r="L140" s="34">
        <f t="shared" si="39"/>
        <v>20</v>
      </c>
    </row>
    <row r="141" spans="2:13" s="1" customFormat="1" ht="13.95" customHeight="1" x14ac:dyDescent="0.25"/>
    <row r="142" spans="2:13" s="1" customFormat="1" ht="13.95" customHeight="1" x14ac:dyDescent="0.25">
      <c r="B142" s="1" t="str">
        <f>Roster_Selection_Women!AB120&amp;" " &amp; "V "</f>
        <v xml:space="preserve">Rochester University V </v>
      </c>
      <c r="C142" s="1" t="str">
        <f>Roster_Selection_Women!AD120</f>
        <v>22-637</v>
      </c>
      <c r="D142" s="1" t="str">
        <f>Roster_Selection_Women!AE120</f>
        <v>Jazmin Brant</v>
      </c>
      <c r="E142" s="23"/>
      <c r="F142" s="1" t="str">
        <f>IF(ISERROR(Baker_Scores_Women_Var!E142), " ", IF(Baker_Scores_Women_Var!E142 = "Yes", "Yes", "  "))</f>
        <v xml:space="preserve">  </v>
      </c>
      <c r="G142" s="29">
        <v>158</v>
      </c>
      <c r="H142" s="29">
        <v>0</v>
      </c>
      <c r="I142" s="29">
        <v>0</v>
      </c>
      <c r="J142" s="29">
        <v>0</v>
      </c>
      <c r="K142" s="30">
        <f t="shared" ref="K142:K152" si="40">SUM(G142:J142)</f>
        <v>158</v>
      </c>
      <c r="L142" s="30">
        <f t="shared" ref="L142:L152" si="41">COUNTIF(G142:J142, "&gt;0" )</f>
        <v>1</v>
      </c>
      <c r="M142" s="30">
        <f t="shared" ref="M142:M152" si="42">IF(L142=0,0,K142/L142)</f>
        <v>158</v>
      </c>
    </row>
    <row r="143" spans="2:13" s="1" customFormat="1" ht="13.95" customHeight="1" x14ac:dyDescent="0.25">
      <c r="B143" s="1" t="str">
        <f>Roster_Selection_Women!AB121&amp;" " &amp; "V "</f>
        <v xml:space="preserve">Rochester University V </v>
      </c>
      <c r="C143" s="1" t="str">
        <f>Roster_Selection_Women!AD121</f>
        <v>20-31030</v>
      </c>
      <c r="D143" s="1" t="str">
        <f>Roster_Selection_Women!AE121</f>
        <v>Lynzie Kirkendall</v>
      </c>
      <c r="E143" s="23"/>
      <c r="F143" s="1" t="str">
        <f>IF(ISERROR(Baker_Scores_Women_Var!E143), " ", IF(Baker_Scores_Women_Var!E143 = "Yes", "Yes", "  "))</f>
        <v xml:space="preserve">  </v>
      </c>
      <c r="G143" s="29">
        <v>0</v>
      </c>
      <c r="H143" s="29">
        <v>175</v>
      </c>
      <c r="I143" s="29">
        <v>168</v>
      </c>
      <c r="J143" s="29">
        <v>174</v>
      </c>
      <c r="K143" s="30">
        <f t="shared" si="40"/>
        <v>517</v>
      </c>
      <c r="L143" s="30">
        <f t="shared" si="41"/>
        <v>3</v>
      </c>
      <c r="M143" s="30">
        <f t="shared" si="42"/>
        <v>172.33333333333334</v>
      </c>
    </row>
    <row r="144" spans="2:13" s="1" customFormat="1" ht="13.95" customHeight="1" x14ac:dyDescent="0.25">
      <c r="B144" s="1" t="str">
        <f>Roster_Selection_Women!AB122&amp;" " &amp; "V "</f>
        <v xml:space="preserve">Rochester University V </v>
      </c>
      <c r="C144" s="1" t="str">
        <f>Roster_Selection_Women!AD122</f>
        <v>11-699836</v>
      </c>
      <c r="D144" s="1" t="str">
        <f>Roster_Selection_Women!AE122</f>
        <v>Nataleigh Eagle</v>
      </c>
      <c r="E144" s="23"/>
      <c r="F144" s="1" t="str">
        <f>IF(ISERROR(Baker_Scores_Women_Var!E144), " ", IF(Baker_Scores_Women_Var!E144 = "Yes", "Yes", "  "))</f>
        <v xml:space="preserve">  </v>
      </c>
      <c r="G144" s="29">
        <v>164</v>
      </c>
      <c r="H144" s="29">
        <v>157</v>
      </c>
      <c r="I144" s="29">
        <v>164</v>
      </c>
      <c r="J144" s="29">
        <v>178</v>
      </c>
      <c r="K144" s="30">
        <f t="shared" si="40"/>
        <v>663</v>
      </c>
      <c r="L144" s="30">
        <f t="shared" si="41"/>
        <v>4</v>
      </c>
      <c r="M144" s="30">
        <f t="shared" si="42"/>
        <v>165.75</v>
      </c>
    </row>
    <row r="145" spans="2:13" s="1" customFormat="1" ht="13.95" customHeight="1" x14ac:dyDescent="0.25">
      <c r="B145" s="1" t="str">
        <f>Roster_Selection_Women!AB123&amp;" " &amp; "V "</f>
        <v xml:space="preserve">Rochester University V </v>
      </c>
      <c r="C145" s="1" t="str">
        <f>Roster_Selection_Women!AD123</f>
        <v>7914-37251</v>
      </c>
      <c r="D145" s="1" t="str">
        <f>Roster_Selection_Women!AE123</f>
        <v>Riley Brownrigg</v>
      </c>
      <c r="E145" s="23"/>
      <c r="F145" s="1" t="str">
        <f>IF(ISERROR(Baker_Scores_Women_Var!E145), " ", IF(Baker_Scores_Women_Var!E145 = "Yes", "Yes", "  "))</f>
        <v xml:space="preserve">  </v>
      </c>
      <c r="G145" s="29">
        <v>203</v>
      </c>
      <c r="H145" s="29">
        <v>179</v>
      </c>
      <c r="I145" s="29">
        <v>215</v>
      </c>
      <c r="J145" s="29">
        <v>143</v>
      </c>
      <c r="K145" s="30">
        <f t="shared" si="40"/>
        <v>740</v>
      </c>
      <c r="L145" s="30">
        <f t="shared" si="41"/>
        <v>4</v>
      </c>
      <c r="M145" s="30">
        <f t="shared" si="42"/>
        <v>185</v>
      </c>
    </row>
    <row r="146" spans="2:13" s="1" customFormat="1" ht="13.95" customHeight="1" x14ac:dyDescent="0.25">
      <c r="B146" s="1" t="str">
        <f>Roster_Selection_Women!AB124&amp;" " &amp; "V "</f>
        <v xml:space="preserve">Rochester University V </v>
      </c>
      <c r="C146" s="1" t="str">
        <f>Roster_Selection_Women!AD124</f>
        <v>7918-321</v>
      </c>
      <c r="D146" s="1" t="str">
        <f>Roster_Selection_Women!AE124</f>
        <v>Sara Ritchie</v>
      </c>
      <c r="E146" s="23"/>
      <c r="F146" s="1" t="str">
        <f>IF(ISERROR(Baker_Scores_Women_Var!E146), " ", IF(Baker_Scores_Women_Var!E146 = "Yes", "Yes", "  "))</f>
        <v xml:space="preserve">  </v>
      </c>
      <c r="G146" s="29">
        <v>226</v>
      </c>
      <c r="H146" s="29">
        <v>164</v>
      </c>
      <c r="I146" s="29">
        <v>168</v>
      </c>
      <c r="J146" s="29">
        <v>0</v>
      </c>
      <c r="K146" s="30">
        <f t="shared" si="40"/>
        <v>558</v>
      </c>
      <c r="L146" s="30">
        <f t="shared" si="41"/>
        <v>3</v>
      </c>
      <c r="M146" s="30">
        <f t="shared" si="42"/>
        <v>186</v>
      </c>
    </row>
    <row r="147" spans="2:13" s="1" customFormat="1" ht="13.95" customHeight="1" x14ac:dyDescent="0.25">
      <c r="B147" s="1" t="str">
        <f>Roster_Selection_Women!AB125&amp;" " &amp; "V "</f>
        <v xml:space="preserve">Rochester University V </v>
      </c>
      <c r="C147" s="1" t="str">
        <f>Roster_Selection_Women!AD125</f>
        <v>19-78947</v>
      </c>
      <c r="D147" s="1" t="str">
        <f>Roster_Selection_Women!AE125</f>
        <v>Sarah Temple</v>
      </c>
      <c r="E147" s="23"/>
      <c r="F147" s="1" t="str">
        <f>IF(ISERROR(Baker_Scores_Women_Var!E147), " ", IF(Baker_Scores_Women_Var!E147 = "Yes", "Yes", "  "))</f>
        <v xml:space="preserve">  </v>
      </c>
      <c r="G147" s="29">
        <v>0</v>
      </c>
      <c r="H147" s="29">
        <v>169</v>
      </c>
      <c r="I147" s="29">
        <v>178</v>
      </c>
      <c r="J147" s="29">
        <v>159</v>
      </c>
      <c r="K147" s="30">
        <f t="shared" si="40"/>
        <v>506</v>
      </c>
      <c r="L147" s="30">
        <f t="shared" si="41"/>
        <v>3</v>
      </c>
      <c r="M147" s="30">
        <f t="shared" si="42"/>
        <v>168.66666666666666</v>
      </c>
    </row>
    <row r="148" spans="2:13" s="1" customFormat="1" ht="13.95" customHeight="1" x14ac:dyDescent="0.25">
      <c r="B148" s="1" t="str">
        <f>Roster_Selection_Women!AB126&amp;" " &amp; "V "</f>
        <v xml:space="preserve">Rochester University V </v>
      </c>
      <c r="C148" s="1" t="str">
        <f>Roster_Selection_Women!AD126</f>
        <v>11-520099</v>
      </c>
      <c r="D148" s="1" t="str">
        <f>Roster_Selection_Women!AE126</f>
        <v>Vanessa Zissler</v>
      </c>
      <c r="E148" s="23"/>
      <c r="F148" s="1" t="str">
        <f>IF(ISERROR(Baker_Scores_Women_Var!E148), " ", IF(Baker_Scores_Women_Var!E148 = "Yes", "Yes", "  "))</f>
        <v xml:space="preserve">  </v>
      </c>
      <c r="G148" s="29">
        <v>128</v>
      </c>
      <c r="H148" s="29">
        <v>0</v>
      </c>
      <c r="I148" s="29">
        <v>0</v>
      </c>
      <c r="J148" s="29">
        <v>179</v>
      </c>
      <c r="K148" s="30">
        <f t="shared" si="40"/>
        <v>307</v>
      </c>
      <c r="L148" s="30">
        <f t="shared" si="41"/>
        <v>2</v>
      </c>
      <c r="M148" s="30">
        <f t="shared" si="42"/>
        <v>153.5</v>
      </c>
    </row>
    <row r="149" spans="2:13" s="1" customFormat="1" ht="13.95" customHeight="1" x14ac:dyDescent="0.25">
      <c r="B149" s="1" t="str">
        <f>Roster_Selection_Women!AB127&amp;" " &amp; "V "</f>
        <v xml:space="preserve"> V </v>
      </c>
      <c r="C149" s="1" t="str">
        <f>Roster_Selection_Women!AD127</f>
        <v/>
      </c>
      <c r="D149" s="1" t="str">
        <f>Roster_Selection_Women!AE127</f>
        <v/>
      </c>
      <c r="E149" s="23"/>
      <c r="F149" s="1" t="str">
        <f>IF(ISERROR(Baker_Scores_Women_Var!E149), " ", IF(Baker_Scores_Women_Var!E149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30">
        <f t="shared" si="40"/>
        <v>0</v>
      </c>
      <c r="L149" s="30">
        <f t="shared" si="41"/>
        <v>0</v>
      </c>
      <c r="M149" s="30">
        <f t="shared" si="42"/>
        <v>0</v>
      </c>
    </row>
    <row r="150" spans="2:13" s="1" customFormat="1" ht="13.95" customHeight="1" x14ac:dyDescent="0.25">
      <c r="B150" s="1" t="s">
        <v>689</v>
      </c>
      <c r="C150" s="28" t="s">
        <v>243</v>
      </c>
      <c r="D150" s="23" t="s">
        <v>243</v>
      </c>
      <c r="E150" s="23"/>
      <c r="F150" s="23"/>
      <c r="G150" s="29"/>
      <c r="H150" s="29"/>
      <c r="I150" s="29"/>
      <c r="J150" s="29"/>
      <c r="K150" s="30">
        <f t="shared" si="40"/>
        <v>0</v>
      </c>
      <c r="L150" s="30">
        <f t="shared" si="41"/>
        <v>0</v>
      </c>
      <c r="M150" s="30">
        <f t="shared" si="42"/>
        <v>0</v>
      </c>
    </row>
    <row r="151" spans="2:13" s="1" customFormat="1" ht="13.95" customHeight="1" x14ac:dyDescent="0.25">
      <c r="B151" s="1" t="s">
        <v>689</v>
      </c>
      <c r="C151" s="28" t="s">
        <v>243</v>
      </c>
      <c r="D151" s="23" t="s">
        <v>243</v>
      </c>
      <c r="E151" s="23"/>
      <c r="F151" s="23"/>
      <c r="G151" s="29"/>
      <c r="H151" s="29"/>
      <c r="I151" s="29"/>
      <c r="J151" s="29"/>
      <c r="K151" s="30">
        <f t="shared" si="40"/>
        <v>0</v>
      </c>
      <c r="L151" s="30">
        <f t="shared" si="41"/>
        <v>0</v>
      </c>
      <c r="M151" s="30">
        <f t="shared" si="42"/>
        <v>0</v>
      </c>
    </row>
    <row r="152" spans="2:13" s="1" customFormat="1" ht="13.95" customHeight="1" x14ac:dyDescent="0.25">
      <c r="B152" s="1" t="s">
        <v>689</v>
      </c>
      <c r="C152" s="28" t="s">
        <v>243</v>
      </c>
      <c r="D152" s="23" t="s">
        <v>243</v>
      </c>
      <c r="E152" s="23"/>
      <c r="F152" s="23"/>
      <c r="G152" s="31"/>
      <c r="H152" s="31"/>
      <c r="I152" s="31"/>
      <c r="J152" s="31"/>
      <c r="K152" s="32">
        <f t="shared" si="40"/>
        <v>0</v>
      </c>
      <c r="L152" s="32">
        <f t="shared" si="41"/>
        <v>0</v>
      </c>
      <c r="M152" s="30">
        <f t="shared" si="42"/>
        <v>0</v>
      </c>
    </row>
    <row r="153" spans="2:13" s="1" customFormat="1" ht="13.95" customHeight="1" x14ac:dyDescent="0.3">
      <c r="B153" s="33"/>
      <c r="G153" s="30">
        <f t="shared" ref="G153:L153" si="43">SUM(G142:G152)</f>
        <v>879</v>
      </c>
      <c r="H153" s="30">
        <f t="shared" si="43"/>
        <v>844</v>
      </c>
      <c r="I153" s="30">
        <f t="shared" si="43"/>
        <v>893</v>
      </c>
      <c r="J153" s="30">
        <f t="shared" si="43"/>
        <v>833</v>
      </c>
      <c r="K153" s="34">
        <f t="shared" si="43"/>
        <v>3449</v>
      </c>
      <c r="L153" s="34">
        <f t="shared" si="43"/>
        <v>20</v>
      </c>
    </row>
    <row r="154" spans="2:13" s="1" customFormat="1" ht="13.95" customHeight="1" x14ac:dyDescent="0.25"/>
    <row r="155" spans="2:13" s="1" customFormat="1" ht="13.95" customHeight="1" x14ac:dyDescent="0.25">
      <c r="B155" s="1" t="str">
        <f>Roster_Selection_Women!AB136&amp;" " &amp; "V "</f>
        <v xml:space="preserve">Siena Heights University V </v>
      </c>
      <c r="C155" s="1" t="str">
        <f>Roster_Selection_Women!AD136</f>
        <v>11-555273</v>
      </c>
      <c r="D155" s="1" t="str">
        <f>Roster_Selection_Women!AE136</f>
        <v>Hannah Patch</v>
      </c>
      <c r="E155" s="23"/>
      <c r="F155" s="1" t="str">
        <f>IF(ISERROR(Baker_Scores_Women_Var!E155), " ", IF(Baker_Scores_Women_Var!E155 = "Yes", "Yes", "  "))</f>
        <v xml:space="preserve">  </v>
      </c>
      <c r="G155" s="29">
        <v>157</v>
      </c>
      <c r="H155" s="29">
        <v>150</v>
      </c>
      <c r="I155" s="29">
        <v>172</v>
      </c>
      <c r="J155" s="29">
        <v>132</v>
      </c>
      <c r="K155" s="30">
        <f t="shared" ref="K155:K165" si="44">SUM(G155:J155)</f>
        <v>611</v>
      </c>
      <c r="L155" s="30">
        <f t="shared" ref="L155:L165" si="45">COUNTIF(G155:J155, "&gt;0" )</f>
        <v>4</v>
      </c>
      <c r="M155" s="30">
        <f t="shared" ref="M155:M165" si="46">IF(L155=0,0,K155/L155)</f>
        <v>152.75</v>
      </c>
    </row>
    <row r="156" spans="2:13" s="1" customFormat="1" ht="13.95" customHeight="1" x14ac:dyDescent="0.25">
      <c r="B156" s="1" t="str">
        <f>Roster_Selection_Women!AB137&amp;" " &amp; "V "</f>
        <v xml:space="preserve">Siena Heights University V </v>
      </c>
      <c r="C156" s="1" t="str">
        <f>Roster_Selection_Women!AD137</f>
        <v>8615-50320</v>
      </c>
      <c r="D156" s="1" t="str">
        <f>Roster_Selection_Women!AE137</f>
        <v>Megan Helpman</v>
      </c>
      <c r="E156" s="23"/>
      <c r="F156" s="1" t="str">
        <f>IF(ISERROR(Baker_Scores_Women_Var!E156), " ", IF(Baker_Scores_Women_Var!E156 = "Yes", "Yes", "  "))</f>
        <v xml:space="preserve">  </v>
      </c>
      <c r="G156" s="29">
        <v>177</v>
      </c>
      <c r="H156" s="29">
        <v>130</v>
      </c>
      <c r="I156" s="29">
        <v>226</v>
      </c>
      <c r="J156" s="29">
        <v>175</v>
      </c>
      <c r="K156" s="30">
        <f t="shared" si="44"/>
        <v>708</v>
      </c>
      <c r="L156" s="30">
        <f t="shared" si="45"/>
        <v>4</v>
      </c>
      <c r="M156" s="30">
        <f t="shared" si="46"/>
        <v>177</v>
      </c>
    </row>
    <row r="157" spans="2:13" s="1" customFormat="1" ht="13.95" customHeight="1" x14ac:dyDescent="0.25">
      <c r="B157" s="1" t="str">
        <f>Roster_Selection_Women!AB138&amp;" " &amp; "V "</f>
        <v xml:space="preserve">Siena Heights University V </v>
      </c>
      <c r="C157" s="1" t="str">
        <f>Roster_Selection_Women!AD138</f>
        <v>20-11912</v>
      </c>
      <c r="D157" s="1" t="str">
        <f>Roster_Selection_Women!AE138</f>
        <v>Olivia Johnston</v>
      </c>
      <c r="E157" s="23"/>
      <c r="F157" s="1" t="str">
        <f>IF(ISERROR(Baker_Scores_Women_Var!E157), " ", IF(Baker_Scores_Women_Var!E157 = "Yes", "Yes", "  "))</f>
        <v xml:space="preserve">  </v>
      </c>
      <c r="G157" s="29">
        <v>180</v>
      </c>
      <c r="H157" s="29">
        <v>190</v>
      </c>
      <c r="I157" s="29">
        <v>179</v>
      </c>
      <c r="J157" s="29">
        <v>149</v>
      </c>
      <c r="K157" s="30">
        <f t="shared" si="44"/>
        <v>698</v>
      </c>
      <c r="L157" s="30">
        <f t="shared" si="45"/>
        <v>4</v>
      </c>
      <c r="M157" s="30">
        <f t="shared" si="46"/>
        <v>174.5</v>
      </c>
    </row>
    <row r="158" spans="2:13" s="1" customFormat="1" ht="13.95" customHeight="1" x14ac:dyDescent="0.25">
      <c r="B158" s="1" t="str">
        <f>Roster_Selection_Women!AB139&amp;" " &amp; "V "</f>
        <v xml:space="preserve">Siena Heights University V </v>
      </c>
      <c r="C158" s="1" t="str">
        <f>Roster_Selection_Women!AD139</f>
        <v>20-20746</v>
      </c>
      <c r="D158" s="1" t="str">
        <f>Roster_Selection_Women!AE139</f>
        <v>Paige Westergaard</v>
      </c>
      <c r="E158" s="23"/>
      <c r="F158" s="1" t="str">
        <f>IF(ISERROR(Baker_Scores_Women_Var!E158), " ", IF(Baker_Scores_Women_Var!E158 = "Yes", "Yes", "  "))</f>
        <v xml:space="preserve">  </v>
      </c>
      <c r="G158" s="29">
        <v>131</v>
      </c>
      <c r="H158" s="29">
        <v>167</v>
      </c>
      <c r="I158" s="29">
        <v>197</v>
      </c>
      <c r="J158" s="29">
        <v>156</v>
      </c>
      <c r="K158" s="30">
        <f t="shared" si="44"/>
        <v>651</v>
      </c>
      <c r="L158" s="30">
        <f t="shared" si="45"/>
        <v>4</v>
      </c>
      <c r="M158" s="30">
        <f t="shared" si="46"/>
        <v>162.75</v>
      </c>
    </row>
    <row r="159" spans="2:13" s="1" customFormat="1" ht="13.95" customHeight="1" x14ac:dyDescent="0.25">
      <c r="B159" s="1" t="str">
        <f>Roster_Selection_Women!AB140&amp;" " &amp; "V "</f>
        <v xml:space="preserve">Siena Heights University V </v>
      </c>
      <c r="C159" s="1" t="str">
        <f>Roster_Selection_Women!AD140</f>
        <v>23-1797</v>
      </c>
      <c r="D159" s="1" t="str">
        <f>Roster_Selection_Women!AE140</f>
        <v>Samantha Keilman</v>
      </c>
      <c r="E159" s="23"/>
      <c r="F159" s="1" t="str">
        <f>IF(ISERROR(Baker_Scores_Women_Var!E159), " ", IF(Baker_Scores_Women_Var!E159 = "Yes", "Yes", "  "))</f>
        <v xml:space="preserve">  </v>
      </c>
      <c r="G159" s="29">
        <v>0</v>
      </c>
      <c r="H159" s="29">
        <v>0</v>
      </c>
      <c r="I159" s="29">
        <v>0</v>
      </c>
      <c r="J159" s="29">
        <v>0</v>
      </c>
      <c r="K159" s="30">
        <f t="shared" si="44"/>
        <v>0</v>
      </c>
      <c r="L159" s="30">
        <f t="shared" si="45"/>
        <v>0</v>
      </c>
      <c r="M159" s="30">
        <f t="shared" si="46"/>
        <v>0</v>
      </c>
    </row>
    <row r="160" spans="2:13" s="1" customFormat="1" ht="13.95" customHeight="1" x14ac:dyDescent="0.25">
      <c r="B160" s="1" t="str">
        <f>Roster_Selection_Women!AB141&amp;" " &amp; "V "</f>
        <v xml:space="preserve">Siena Heights University V </v>
      </c>
      <c r="C160" s="1" t="str">
        <f>Roster_Selection_Women!AD141</f>
        <v>21-4242</v>
      </c>
      <c r="D160" s="1" t="str">
        <f>Roster_Selection_Women!AE141</f>
        <v>Teri Decker</v>
      </c>
      <c r="E160" s="23"/>
      <c r="F160" s="1" t="str">
        <f>IF(ISERROR(Baker_Scores_Women_Var!E160), " ", IF(Baker_Scores_Women_Var!E160 = "Yes", "Yes", "  "))</f>
        <v xml:space="preserve">  </v>
      </c>
      <c r="G160" s="29">
        <v>144</v>
      </c>
      <c r="H160" s="29">
        <v>203</v>
      </c>
      <c r="I160" s="29">
        <v>119</v>
      </c>
      <c r="J160" s="29">
        <v>158</v>
      </c>
      <c r="K160" s="30">
        <f t="shared" si="44"/>
        <v>624</v>
      </c>
      <c r="L160" s="30">
        <f t="shared" si="45"/>
        <v>4</v>
      </c>
      <c r="M160" s="30">
        <f t="shared" si="46"/>
        <v>156</v>
      </c>
    </row>
    <row r="161" spans="2:52" s="1" customFormat="1" ht="13.95" customHeight="1" x14ac:dyDescent="0.25">
      <c r="B161" s="1" t="str">
        <f>Roster_Selection_Women!AB142&amp;" " &amp; "V "</f>
        <v xml:space="preserve"> V </v>
      </c>
      <c r="C161" s="1" t="str">
        <f>Roster_Selection_Women!AD142</f>
        <v/>
      </c>
      <c r="D161" s="1" t="str">
        <f>Roster_Selection_Women!AE142</f>
        <v/>
      </c>
      <c r="E161" s="23"/>
      <c r="F161" s="1" t="str">
        <f>IF(ISERROR(Baker_Scores_Women_Var!E161), " ", IF(Baker_Scores_Women_Var!E161 = "Yes", "Yes", "  "))</f>
        <v xml:space="preserve">  </v>
      </c>
      <c r="G161" s="29">
        <v>0</v>
      </c>
      <c r="H161" s="29">
        <v>0</v>
      </c>
      <c r="I161" s="29">
        <v>0</v>
      </c>
      <c r="J161" s="29">
        <v>0</v>
      </c>
      <c r="K161" s="30">
        <f t="shared" si="44"/>
        <v>0</v>
      </c>
      <c r="L161" s="30">
        <f t="shared" si="45"/>
        <v>0</v>
      </c>
      <c r="M161" s="30">
        <f t="shared" si="46"/>
        <v>0</v>
      </c>
    </row>
    <row r="162" spans="2:52" s="1" customFormat="1" ht="13.95" customHeight="1" x14ac:dyDescent="0.25">
      <c r="B162" s="1" t="str">
        <f>Roster_Selection_Women!AB143&amp;" " &amp; "V "</f>
        <v xml:space="preserve"> V </v>
      </c>
      <c r="C162" s="1" t="str">
        <f>Roster_Selection_Women!AD143</f>
        <v/>
      </c>
      <c r="D162" s="1" t="str">
        <f>Roster_Selection_Women!AE143</f>
        <v/>
      </c>
      <c r="E162" s="23"/>
      <c r="F162" s="1" t="str">
        <f>IF(ISERROR(Baker_Scores_Women_Var!E162), " ", IF(Baker_Scores_Women_Var!E162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30">
        <f t="shared" si="44"/>
        <v>0</v>
      </c>
      <c r="L162" s="30">
        <f t="shared" si="45"/>
        <v>0</v>
      </c>
      <c r="M162" s="30">
        <f t="shared" si="46"/>
        <v>0</v>
      </c>
    </row>
    <row r="163" spans="2:52" s="1" customFormat="1" ht="13.95" customHeight="1" x14ac:dyDescent="0.25">
      <c r="B163" s="1" t="s">
        <v>690</v>
      </c>
      <c r="C163" s="28" t="s">
        <v>243</v>
      </c>
      <c r="D163" s="23" t="s">
        <v>243</v>
      </c>
      <c r="E163" s="23"/>
      <c r="F163" s="23"/>
      <c r="G163" s="29"/>
      <c r="H163" s="29"/>
      <c r="I163" s="29"/>
      <c r="J163" s="29"/>
      <c r="K163" s="30">
        <f t="shared" si="44"/>
        <v>0</v>
      </c>
      <c r="L163" s="30">
        <f t="shared" si="45"/>
        <v>0</v>
      </c>
      <c r="M163" s="30">
        <f t="shared" si="46"/>
        <v>0</v>
      </c>
    </row>
    <row r="164" spans="2:52" s="1" customFormat="1" ht="13.95" customHeight="1" x14ac:dyDescent="0.25">
      <c r="B164" s="1" t="s">
        <v>690</v>
      </c>
      <c r="C164" s="28" t="s">
        <v>243</v>
      </c>
      <c r="D164" s="23" t="s">
        <v>243</v>
      </c>
      <c r="E164" s="23"/>
      <c r="F164" s="23"/>
      <c r="G164" s="29"/>
      <c r="H164" s="29"/>
      <c r="I164" s="29"/>
      <c r="J164" s="29"/>
      <c r="K164" s="30">
        <f t="shared" si="44"/>
        <v>0</v>
      </c>
      <c r="L164" s="30">
        <f t="shared" si="45"/>
        <v>0</v>
      </c>
      <c r="M164" s="30">
        <f t="shared" si="46"/>
        <v>0</v>
      </c>
    </row>
    <row r="165" spans="2:52" s="1" customFormat="1" ht="13.95" customHeight="1" x14ac:dyDescent="0.25">
      <c r="B165" s="1" t="s">
        <v>690</v>
      </c>
      <c r="C165" s="28" t="s">
        <v>243</v>
      </c>
      <c r="D165" s="23" t="s">
        <v>243</v>
      </c>
      <c r="E165" s="23"/>
      <c r="F165" s="23"/>
      <c r="G165" s="31"/>
      <c r="H165" s="31"/>
      <c r="I165" s="31"/>
      <c r="J165" s="31"/>
      <c r="K165" s="32">
        <f t="shared" si="44"/>
        <v>0</v>
      </c>
      <c r="L165" s="32">
        <f t="shared" si="45"/>
        <v>0</v>
      </c>
      <c r="M165" s="30">
        <f t="shared" si="46"/>
        <v>0</v>
      </c>
    </row>
    <row r="166" spans="2:52" s="1" customFormat="1" ht="13.95" customHeight="1" x14ac:dyDescent="0.3">
      <c r="B166" s="33"/>
      <c r="G166" s="30">
        <f t="shared" ref="G166:L166" si="47">SUM(G155:G165)</f>
        <v>789</v>
      </c>
      <c r="H166" s="30">
        <f t="shared" si="47"/>
        <v>840</v>
      </c>
      <c r="I166" s="30">
        <f t="shared" si="47"/>
        <v>893</v>
      </c>
      <c r="J166" s="30">
        <f t="shared" si="47"/>
        <v>770</v>
      </c>
      <c r="K166" s="34">
        <f t="shared" si="47"/>
        <v>3292</v>
      </c>
      <c r="L166" s="34">
        <f t="shared" si="47"/>
        <v>20</v>
      </c>
    </row>
    <row r="167" spans="2:52" s="1" customFormat="1" ht="13.95" customHeight="1" x14ac:dyDescent="0.25"/>
    <row r="168" spans="2:52" s="1" customFormat="1" ht="13.95" customHeight="1" x14ac:dyDescent="0.25"/>
    <row r="169" spans="2:52" s="1" customFormat="1" ht="13.95" customHeight="1" x14ac:dyDescent="0.25"/>
    <row r="170" spans="2:52" s="1" customFormat="1" ht="13.95" customHeight="1" x14ac:dyDescent="0.25"/>
    <row r="171" spans="2:52" s="1" customFormat="1" ht="13.95" customHeight="1" x14ac:dyDescent="0.3">
      <c r="E171" s="35" t="s">
        <v>691</v>
      </c>
      <c r="F171" s="36"/>
      <c r="G171" s="37">
        <f t="shared" ref="G171:L171" si="48">SUM(G23,G36,G49,G62,G75,G88,G101,G114,G127,G140,G153,G166)</f>
        <v>10294</v>
      </c>
      <c r="H171" s="37">
        <f t="shared" si="48"/>
        <v>10703</v>
      </c>
      <c r="I171" s="37">
        <f t="shared" si="48"/>
        <v>10630</v>
      </c>
      <c r="J171" s="37">
        <f t="shared" si="48"/>
        <v>10585</v>
      </c>
      <c r="K171" s="38">
        <f t="shared" si="48"/>
        <v>42212</v>
      </c>
      <c r="L171" s="39">
        <f t="shared" si="48"/>
        <v>236</v>
      </c>
      <c r="AZ171" s="13" t="s">
        <v>692</v>
      </c>
    </row>
    <row r="172" spans="2:52" s="1" customFormat="1" ht="13.95" customHeight="1" x14ac:dyDescent="0.25">
      <c r="E172" s="40" t="s">
        <v>693</v>
      </c>
      <c r="F172" s="41"/>
      <c r="G172" s="42">
        <f>SUM(G171/(12))</f>
        <v>857.83333333333337</v>
      </c>
      <c r="H172" s="42">
        <f>SUM(H171/(12))</f>
        <v>891.91666666666663</v>
      </c>
      <c r="I172" s="42">
        <f>SUM(I171/(12))</f>
        <v>885.83333333333337</v>
      </c>
      <c r="J172" s="42">
        <f>SUM(J171/(12))</f>
        <v>882.08333333333337</v>
      </c>
      <c r="K172" s="41"/>
      <c r="L172" s="43"/>
    </row>
    <row r="173" spans="2:52" s="1" customFormat="1" ht="13.95" customHeight="1" x14ac:dyDescent="0.25"/>
    <row r="174" spans="2:52" s="1" customFormat="1" ht="13.95" customHeight="1" x14ac:dyDescent="0.25"/>
    <row r="175" spans="2:52" s="1" customFormat="1" ht="13.95" customHeight="1" x14ac:dyDescent="0.25"/>
    <row r="176" spans="2:52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J22 G155:J165 G142:J152 G129:J139 G116:J126 G103:J113 G90:J100 G77:J87 G64:J74 G51:J61 G38:J48 G25:J35" xr:uid="{00000000-0002-0000-04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="85" zoomScaleNormal="85" workbookViewId="0">
      <pane ySplit="11" topLeftCell="A15" activePane="bottomLeft" state="frozen"/>
      <selection pane="bottomLeft" activeCell="J43" sqref="J43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668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669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670</v>
      </c>
    </row>
    <row r="4" spans="1:54" s="4" customFormat="1" ht="23.4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8.600000000000001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403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671</v>
      </c>
      <c r="H10" s="5" t="s">
        <v>671</v>
      </c>
      <c r="I10" s="5" t="s">
        <v>671</v>
      </c>
      <c r="J10" s="5" t="s">
        <v>671</v>
      </c>
      <c r="K10" s="5"/>
      <c r="L10" s="5" t="s">
        <v>672</v>
      </c>
      <c r="M10" s="18" t="s">
        <v>673</v>
      </c>
      <c r="N10" s="18"/>
      <c r="O10" s="18"/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674</v>
      </c>
      <c r="C11" s="19" t="s">
        <v>24</v>
      </c>
      <c r="D11" s="19" t="s">
        <v>25</v>
      </c>
      <c r="E11" s="19" t="s">
        <v>675</v>
      </c>
      <c r="F11" s="19" t="s">
        <v>676</v>
      </c>
      <c r="G11" s="19">
        <v>1</v>
      </c>
      <c r="H11" s="19">
        <v>2</v>
      </c>
      <c r="I11" s="19">
        <v>3</v>
      </c>
      <c r="J11" s="19">
        <v>4</v>
      </c>
      <c r="K11" s="5" t="s">
        <v>677</v>
      </c>
      <c r="L11" s="5" t="s">
        <v>675</v>
      </c>
      <c r="M11" s="5" t="s">
        <v>678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Roster_Selection_Women!AF32&amp;" " &amp; "JV1 "</f>
        <v xml:space="preserve">Concordia University JV1 </v>
      </c>
      <c r="C12" s="1" t="str">
        <f>Roster_Selection_Women!AH32</f>
        <v>11-294037</v>
      </c>
      <c r="D12" s="1" t="str">
        <f>Roster_Selection_Women!AI32</f>
        <v>Arielle Oakley</v>
      </c>
      <c r="E12" s="23"/>
      <c r="F12" s="1" t="str">
        <f>IF(ISERROR(Baker_Scores_Women_JV!E12), " ", IF(Baker_Scores_Women_JV!E12 = "Yes", "Yes", "  "))</f>
        <v xml:space="preserve">  </v>
      </c>
      <c r="G12" s="44">
        <v>162</v>
      </c>
      <c r="H12" s="44">
        <v>196</v>
      </c>
      <c r="I12" s="44">
        <v>178</v>
      </c>
      <c r="J12" s="44">
        <v>175</v>
      </c>
      <c r="K12" s="19">
        <f t="shared" ref="K12:K22" si="0">SUM(G12:J12)</f>
        <v>711</v>
      </c>
      <c r="L12" s="19">
        <f t="shared" ref="L12:L22" si="1">COUNTIF(G12:J12, "&gt;0" )</f>
        <v>4</v>
      </c>
      <c r="M12" s="19">
        <f t="shared" ref="M12:M22" si="2">IF(L12=0,0,K12/L12)</f>
        <v>177.75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5" customHeight="1" x14ac:dyDescent="0.25">
      <c r="A13" s="24"/>
      <c r="B13" s="1" t="str">
        <f>Roster_Selection_Women!AF33&amp;" " &amp; "JV1 "</f>
        <v xml:space="preserve">Concordia University JV1 </v>
      </c>
      <c r="C13" s="1" t="str">
        <f>Roster_Selection_Women!AH33</f>
        <v>20-29068</v>
      </c>
      <c r="D13" s="1" t="str">
        <f>Roster_Selection_Women!AI33</f>
        <v>Ashley Kreger</v>
      </c>
      <c r="E13" s="23"/>
      <c r="F13" s="1" t="str">
        <f>IF(ISERROR(Baker_Scores_Women_JV!E13), " ", IF(Baker_Scores_Women_JV!E13 = "Yes", "Yes", "  "))</f>
        <v xml:space="preserve">  </v>
      </c>
      <c r="G13" s="44">
        <v>0</v>
      </c>
      <c r="H13" s="44">
        <v>0</v>
      </c>
      <c r="I13" s="44">
        <v>0</v>
      </c>
      <c r="J13" s="44">
        <v>0</v>
      </c>
      <c r="K13" s="19">
        <f t="shared" si="0"/>
        <v>0</v>
      </c>
      <c r="L13" s="19">
        <f t="shared" si="1"/>
        <v>0</v>
      </c>
      <c r="M13" s="19">
        <f t="shared" si="2"/>
        <v>0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5" customHeight="1" x14ac:dyDescent="0.25">
      <c r="A14" s="24"/>
      <c r="B14" s="1" t="str">
        <f>Roster_Selection_Women!AF34&amp;" " &amp; "JV1 "</f>
        <v xml:space="preserve">Concordia University JV1 </v>
      </c>
      <c r="C14" s="1" t="str">
        <f>Roster_Selection_Women!AH34</f>
        <v>11-252184</v>
      </c>
      <c r="D14" s="1" t="str">
        <f>Roster_Selection_Women!AI34</f>
        <v>Bailey VanMeter</v>
      </c>
      <c r="E14" s="23"/>
      <c r="F14" s="1" t="str">
        <f>IF(ISERROR(Baker_Scores_Women_JV!E14), " ", IF(Baker_Scores_Women_JV!E14 = "Yes", "Yes", "  "))</f>
        <v xml:space="preserve">  </v>
      </c>
      <c r="G14" s="44">
        <v>178</v>
      </c>
      <c r="H14" s="44">
        <v>205</v>
      </c>
      <c r="I14" s="44">
        <v>181</v>
      </c>
      <c r="J14" s="44">
        <v>152</v>
      </c>
      <c r="K14" s="19">
        <f t="shared" si="0"/>
        <v>716</v>
      </c>
      <c r="L14" s="19">
        <f t="shared" si="1"/>
        <v>4</v>
      </c>
      <c r="M14" s="19">
        <f t="shared" si="2"/>
        <v>179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5" customHeight="1" x14ac:dyDescent="0.25">
      <c r="A15" s="24"/>
      <c r="B15" s="1" t="str">
        <f>Roster_Selection_Women!AF35&amp;" " &amp; "JV1 "</f>
        <v xml:space="preserve">Concordia University JV1 </v>
      </c>
      <c r="C15" s="1" t="str">
        <f>Roster_Selection_Women!AH35</f>
        <v>11-378899</v>
      </c>
      <c r="D15" s="1" t="str">
        <f>Roster_Selection_Women!AI35</f>
        <v>Emily Morris</v>
      </c>
      <c r="E15" s="23"/>
      <c r="F15" s="1" t="str">
        <f>IF(ISERROR(Baker_Scores_Women_JV!E15), " ", IF(Baker_Scores_Women_JV!E15 = "Yes", "Yes", "  "))</f>
        <v xml:space="preserve">  </v>
      </c>
      <c r="G15" s="44">
        <v>198</v>
      </c>
      <c r="H15" s="44">
        <v>231</v>
      </c>
      <c r="I15" s="44">
        <v>172</v>
      </c>
      <c r="J15" s="44">
        <v>188</v>
      </c>
      <c r="K15" s="19">
        <f t="shared" si="0"/>
        <v>789</v>
      </c>
      <c r="L15" s="19">
        <f t="shared" si="1"/>
        <v>4</v>
      </c>
      <c r="M15" s="19">
        <f t="shared" si="2"/>
        <v>197.25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5" customHeight="1" x14ac:dyDescent="0.25">
      <c r="A16" s="24"/>
      <c r="B16" s="1" t="str">
        <f>Roster_Selection_Women!AF36&amp;" " &amp; "JV1 "</f>
        <v xml:space="preserve">Concordia University JV1 </v>
      </c>
      <c r="C16" s="1" t="str">
        <f>Roster_Selection_Women!AH36</f>
        <v>11-307144</v>
      </c>
      <c r="D16" s="1" t="str">
        <f>Roster_Selection_Women!AI36</f>
        <v>Mackenzie Morgan</v>
      </c>
      <c r="E16" s="23"/>
      <c r="F16" s="1" t="str">
        <f>IF(ISERROR(Baker_Scores_Women_JV!E16), " ", IF(Baker_Scores_Women_JV!E16 = "Yes", "Yes", "  "))</f>
        <v xml:space="preserve">  </v>
      </c>
      <c r="G16" s="44">
        <v>155</v>
      </c>
      <c r="H16" s="44">
        <v>202</v>
      </c>
      <c r="I16" s="44">
        <v>153</v>
      </c>
      <c r="J16" s="44">
        <v>171</v>
      </c>
      <c r="K16" s="19">
        <f t="shared" si="0"/>
        <v>681</v>
      </c>
      <c r="L16" s="19">
        <f t="shared" si="1"/>
        <v>4</v>
      </c>
      <c r="M16" s="19">
        <f t="shared" si="2"/>
        <v>170.25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5" customHeight="1" x14ac:dyDescent="0.25">
      <c r="A17" s="24"/>
      <c r="B17" s="1" t="str">
        <f>Roster_Selection_Women!AF37&amp;" " &amp; "JV1 "</f>
        <v xml:space="preserve">Concordia University JV1 </v>
      </c>
      <c r="C17" s="1" t="str">
        <f>Roster_Selection_Women!AH37</f>
        <v>16-55300</v>
      </c>
      <c r="D17" s="1" t="str">
        <f>Roster_Selection_Women!AI37</f>
        <v>Sydney Stocks</v>
      </c>
      <c r="E17" s="23"/>
      <c r="F17" s="1" t="str">
        <f>IF(ISERROR(Baker_Scores_Women_JV!E17), " ", IF(Baker_Scores_Women_JV!E17 = "Yes", "Yes", "  "))</f>
        <v xml:space="preserve">  </v>
      </c>
      <c r="G17" s="44">
        <v>234</v>
      </c>
      <c r="H17" s="44">
        <v>162</v>
      </c>
      <c r="I17" s="44">
        <v>184</v>
      </c>
      <c r="J17" s="44">
        <v>178</v>
      </c>
      <c r="K17" s="19">
        <f t="shared" si="0"/>
        <v>758</v>
      </c>
      <c r="L17" s="19">
        <f t="shared" si="1"/>
        <v>4</v>
      </c>
      <c r="M17" s="19">
        <f t="shared" si="2"/>
        <v>189.5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5" customHeight="1" x14ac:dyDescent="0.25">
      <c r="A18" s="24"/>
      <c r="B18" s="1" t="str">
        <f>Roster_Selection_Women!AF38&amp;" " &amp; "JV1 "</f>
        <v xml:space="preserve"> JV1 </v>
      </c>
      <c r="C18" s="1" t="str">
        <f>Roster_Selection_Women!AH38</f>
        <v/>
      </c>
      <c r="D18" s="1" t="str">
        <f>Roster_Selection_Women!AI38</f>
        <v/>
      </c>
      <c r="E18" s="23"/>
      <c r="F18" s="1" t="str">
        <f>IF(ISERROR(Baker_Scores_Women_JV!E18), " ", IF(Baker_Scores_Women_JV!E18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19">
        <f t="shared" si="0"/>
        <v>0</v>
      </c>
      <c r="L18" s="19">
        <f t="shared" si="1"/>
        <v>0</v>
      </c>
      <c r="M18" s="19">
        <f t="shared" si="2"/>
        <v>0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5" customHeight="1" x14ac:dyDescent="0.25">
      <c r="A19" s="24"/>
      <c r="B19" s="1" t="str">
        <f>Roster_Selection_Women!AF39&amp;" " &amp; "JV1 "</f>
        <v xml:space="preserve"> JV1 </v>
      </c>
      <c r="C19" s="1" t="str">
        <f>Roster_Selection_Women!AH39</f>
        <v/>
      </c>
      <c r="D19" s="1" t="str">
        <f>Roster_Selection_Women!AI39</f>
        <v/>
      </c>
      <c r="E19" s="23"/>
      <c r="F19" s="1" t="str">
        <f>IF(ISERROR(Baker_Scores_Women_JV!E19), " ", IF(Baker_Scores_Women_JV!E19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19">
        <f t="shared" si="0"/>
        <v>0</v>
      </c>
      <c r="L19" s="19">
        <f t="shared" si="1"/>
        <v>0</v>
      </c>
      <c r="M19" s="19">
        <f t="shared" si="2"/>
        <v>0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5" customHeight="1" x14ac:dyDescent="0.25">
      <c r="A20" s="24"/>
      <c r="B20" s="1" t="s">
        <v>695</v>
      </c>
      <c r="C20" s="28" t="s">
        <v>243</v>
      </c>
      <c r="D20" s="23" t="s">
        <v>243</v>
      </c>
      <c r="E20" s="23"/>
      <c r="F20" s="23"/>
      <c r="G20" s="44"/>
      <c r="H20" s="44"/>
      <c r="I20" s="44"/>
      <c r="J20" s="44"/>
      <c r="K20" s="19">
        <f t="shared" si="0"/>
        <v>0</v>
      </c>
      <c r="L20" s="19">
        <f t="shared" si="1"/>
        <v>0</v>
      </c>
      <c r="M20" s="19">
        <f t="shared" si="2"/>
        <v>0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5" customHeight="1" x14ac:dyDescent="0.25">
      <c r="A21" s="24"/>
      <c r="B21" s="1" t="s">
        <v>695</v>
      </c>
      <c r="C21" s="28" t="s">
        <v>243</v>
      </c>
      <c r="D21" s="23" t="s">
        <v>243</v>
      </c>
      <c r="E21" s="23"/>
      <c r="F21" s="23"/>
      <c r="G21" s="44"/>
      <c r="H21" s="44"/>
      <c r="I21" s="44"/>
      <c r="J21" s="44"/>
      <c r="K21" s="19">
        <f t="shared" si="0"/>
        <v>0</v>
      </c>
      <c r="L21" s="19">
        <f t="shared" si="1"/>
        <v>0</v>
      </c>
      <c r="M21" s="19">
        <f t="shared" si="2"/>
        <v>0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5" customHeight="1" x14ac:dyDescent="0.25">
      <c r="A22" s="24"/>
      <c r="B22" s="1" t="s">
        <v>695</v>
      </c>
      <c r="C22" s="28" t="s">
        <v>243</v>
      </c>
      <c r="D22" s="23" t="s">
        <v>243</v>
      </c>
      <c r="E22" s="23"/>
      <c r="F22" s="23"/>
      <c r="G22" s="47"/>
      <c r="H22" s="47"/>
      <c r="I22" s="47"/>
      <c r="J22" s="47"/>
      <c r="K22" s="48">
        <f t="shared" si="0"/>
        <v>0</v>
      </c>
      <c r="L22" s="48">
        <f t="shared" si="1"/>
        <v>0</v>
      </c>
      <c r="M22" s="19">
        <f t="shared" si="2"/>
        <v>0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5" customHeight="1" x14ac:dyDescent="0.3">
      <c r="A23" s="24"/>
      <c r="B23" s="33"/>
      <c r="G23" s="19">
        <f t="shared" ref="G23:L23" si="3">SUM(G12:G22)</f>
        <v>927</v>
      </c>
      <c r="H23" s="19">
        <f t="shared" si="3"/>
        <v>996</v>
      </c>
      <c r="I23" s="19">
        <f t="shared" si="3"/>
        <v>868</v>
      </c>
      <c r="J23" s="19">
        <f t="shared" si="3"/>
        <v>864</v>
      </c>
      <c r="K23" s="49">
        <f t="shared" si="3"/>
        <v>3655</v>
      </c>
      <c r="L23" s="49">
        <f t="shared" si="3"/>
        <v>20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5" customHeight="1" x14ac:dyDescent="0.25">
      <c r="A25" s="24"/>
      <c r="B25" s="1" t="str">
        <f>Roster_Selection_Women!AF68&amp;" " &amp; "JV1 "</f>
        <v xml:space="preserve">Lawrence Technological University JV1 </v>
      </c>
      <c r="C25" s="1" t="str">
        <f>Roster_Selection_Women!AH68</f>
        <v>8995-6635</v>
      </c>
      <c r="D25" s="1" t="str">
        <f>Roster_Selection_Women!AI68</f>
        <v>Allison Clark</v>
      </c>
      <c r="E25" s="23"/>
      <c r="F25" s="1" t="str">
        <f>IF(ISERROR(Baker_Scores_Women_JV!E25), " ", IF(Baker_Scores_Women_JV!E25 = "Yes", "Yes", "  "))</f>
        <v xml:space="preserve">  </v>
      </c>
      <c r="G25" s="44">
        <v>184</v>
      </c>
      <c r="H25" s="44">
        <v>191</v>
      </c>
      <c r="I25" s="44">
        <v>177</v>
      </c>
      <c r="J25" s="44">
        <v>188</v>
      </c>
      <c r="K25" s="19">
        <f t="shared" ref="K25:K35" si="4">SUM(G25:J25)</f>
        <v>740</v>
      </c>
      <c r="L25" s="19">
        <f t="shared" ref="L25:L35" si="5">COUNTIF(G25:J25, "&gt;0" )</f>
        <v>4</v>
      </c>
      <c r="M25" s="19">
        <f t="shared" ref="M25:M35" si="6">IF(L25=0,0,K25/L25)</f>
        <v>185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5" customHeight="1" x14ac:dyDescent="0.25">
      <c r="A26" s="24"/>
      <c r="B26" s="1" t="str">
        <f>Roster_Selection_Women!AF69&amp;" " &amp; "JV1 "</f>
        <v xml:space="preserve">Lawrence Technological University JV1 </v>
      </c>
      <c r="C26" s="1" t="str">
        <f>Roster_Selection_Women!AH69</f>
        <v>7914-15947</v>
      </c>
      <c r="D26" s="1" t="str">
        <f>Roster_Selection_Women!AI69</f>
        <v>Brooke Vanous</v>
      </c>
      <c r="E26" s="23"/>
      <c r="F26" s="1" t="str">
        <f>IF(ISERROR(Baker_Scores_Women_JV!E26), " ", IF(Baker_Scores_Women_JV!E26 = "Yes", "Yes", "  "))</f>
        <v xml:space="preserve">  </v>
      </c>
      <c r="G26" s="44">
        <v>193</v>
      </c>
      <c r="H26" s="44">
        <v>149</v>
      </c>
      <c r="I26" s="44">
        <v>144</v>
      </c>
      <c r="J26" s="44">
        <v>219</v>
      </c>
      <c r="K26" s="19">
        <f t="shared" si="4"/>
        <v>705</v>
      </c>
      <c r="L26" s="19">
        <f t="shared" si="5"/>
        <v>4</v>
      </c>
      <c r="M26" s="19">
        <f t="shared" si="6"/>
        <v>176.25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5" customHeight="1" x14ac:dyDescent="0.25">
      <c r="A27" s="24"/>
      <c r="B27" s="1" t="str">
        <f>Roster_Selection_Women!AF70&amp;" " &amp; "JV1 "</f>
        <v xml:space="preserve">Lawrence Technological University JV1 </v>
      </c>
      <c r="C27" s="1" t="str">
        <f>Roster_Selection_Women!AH70</f>
        <v>20-25872</v>
      </c>
      <c r="D27" s="1" t="str">
        <f>Roster_Selection_Women!AI70</f>
        <v>Grace Spondike</v>
      </c>
      <c r="E27" s="23"/>
      <c r="F27" s="1" t="str">
        <f>IF(ISERROR(Baker_Scores_Women_JV!E27), " ", IF(Baker_Scores_Women_JV!E27 = "Yes", "Yes", "  "))</f>
        <v xml:space="preserve">  </v>
      </c>
      <c r="G27" s="44">
        <v>181</v>
      </c>
      <c r="H27" s="44">
        <v>159</v>
      </c>
      <c r="I27" s="44">
        <v>154</v>
      </c>
      <c r="J27" s="44">
        <v>185</v>
      </c>
      <c r="K27" s="19">
        <f t="shared" si="4"/>
        <v>679</v>
      </c>
      <c r="L27" s="19">
        <f t="shared" si="5"/>
        <v>4</v>
      </c>
      <c r="M27" s="19">
        <f t="shared" si="6"/>
        <v>169.75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5" customHeight="1" x14ac:dyDescent="0.25">
      <c r="A28" s="24"/>
      <c r="B28" s="1" t="str">
        <f>Roster_Selection_Women!AF71&amp;" " &amp; "JV1 "</f>
        <v xml:space="preserve">Lawrence Technological University JV1 </v>
      </c>
      <c r="C28" s="1" t="str">
        <f>Roster_Selection_Women!AH71</f>
        <v>11-555549</v>
      </c>
      <c r="D28" s="1" t="str">
        <f>Roster_Selection_Women!AI71</f>
        <v>Grace Tefend</v>
      </c>
      <c r="E28" s="23"/>
      <c r="F28" s="1" t="str">
        <f>IF(ISERROR(Baker_Scores_Women_JV!E28), " ", IF(Baker_Scores_Women_JV!E28 = "Yes", "Yes", "  "))</f>
        <v xml:space="preserve">  </v>
      </c>
      <c r="G28" s="44">
        <v>173</v>
      </c>
      <c r="H28" s="44">
        <v>232</v>
      </c>
      <c r="I28" s="44">
        <v>223</v>
      </c>
      <c r="J28" s="44">
        <v>166</v>
      </c>
      <c r="K28" s="19">
        <f t="shared" si="4"/>
        <v>794</v>
      </c>
      <c r="L28" s="19">
        <f t="shared" si="5"/>
        <v>4</v>
      </c>
      <c r="M28" s="19">
        <f t="shared" si="6"/>
        <v>198.5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5" customHeight="1" x14ac:dyDescent="0.25">
      <c r="A29" s="24"/>
      <c r="B29" s="1" t="str">
        <f>Roster_Selection_Women!AF72&amp;" " &amp; "JV1 "</f>
        <v xml:space="preserve">Lawrence Technological University JV1 </v>
      </c>
      <c r="C29" s="1" t="str">
        <f>Roster_Selection_Women!AH72</f>
        <v>17-42919</v>
      </c>
      <c r="D29" s="1" t="str">
        <f>Roster_Selection_Women!AI72</f>
        <v>Kayla Zygmontowicz</v>
      </c>
      <c r="E29" s="23"/>
      <c r="F29" s="1" t="str">
        <f>IF(ISERROR(Baker_Scores_Women_JV!E29), " ", IF(Baker_Scores_Women_JV!E29 = "Yes", "Yes", "  "))</f>
        <v xml:space="preserve">  </v>
      </c>
      <c r="G29" s="44">
        <v>196</v>
      </c>
      <c r="H29" s="44">
        <v>180</v>
      </c>
      <c r="I29" s="44">
        <v>164</v>
      </c>
      <c r="J29" s="44">
        <v>171</v>
      </c>
      <c r="K29" s="19">
        <f t="shared" si="4"/>
        <v>711</v>
      </c>
      <c r="L29" s="19">
        <f t="shared" si="5"/>
        <v>4</v>
      </c>
      <c r="M29" s="19">
        <f t="shared" si="6"/>
        <v>177.75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5" customHeight="1" x14ac:dyDescent="0.25">
      <c r="A30" s="24"/>
      <c r="B30" s="1" t="str">
        <f>Roster_Selection_Women!AF73&amp;" " &amp; "JV1 "</f>
        <v xml:space="preserve"> JV1 </v>
      </c>
      <c r="C30" s="1" t="str">
        <f>Roster_Selection_Women!AH73</f>
        <v/>
      </c>
      <c r="D30" s="1" t="str">
        <f>Roster_Selection_Women!AI73</f>
        <v/>
      </c>
      <c r="E30" s="23"/>
      <c r="F30" s="1" t="str">
        <f>IF(ISERROR(Baker_Scores_Women_JV!E30), " ", IF(Baker_Scores_Women_JV!E30 = "Yes", "Yes", "  "))</f>
        <v xml:space="preserve">  </v>
      </c>
      <c r="G30" s="44">
        <v>0</v>
      </c>
      <c r="H30" s="44">
        <v>0</v>
      </c>
      <c r="I30" s="44">
        <v>0</v>
      </c>
      <c r="J30" s="44">
        <v>0</v>
      </c>
      <c r="K30" s="19">
        <f t="shared" si="4"/>
        <v>0</v>
      </c>
      <c r="L30" s="19">
        <f t="shared" si="5"/>
        <v>0</v>
      </c>
      <c r="M30" s="19">
        <f t="shared" si="6"/>
        <v>0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5" customHeight="1" x14ac:dyDescent="0.25">
      <c r="A31" s="24"/>
      <c r="B31" s="1" t="str">
        <f>Roster_Selection_Women!AF74&amp;" " &amp; "JV1 "</f>
        <v xml:space="preserve"> JV1 </v>
      </c>
      <c r="C31" s="1" t="str">
        <f>Roster_Selection_Women!AH74</f>
        <v/>
      </c>
      <c r="D31" s="1" t="str">
        <f>Roster_Selection_Women!AI74</f>
        <v/>
      </c>
      <c r="E31" s="23"/>
      <c r="F31" s="1" t="str">
        <f>IF(ISERROR(Baker_Scores_Women_JV!E31), " ", IF(Baker_Scores_Women_JV!E31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19">
        <f t="shared" si="4"/>
        <v>0</v>
      </c>
      <c r="L31" s="19">
        <f t="shared" si="5"/>
        <v>0</v>
      </c>
      <c r="M31" s="19">
        <f t="shared" si="6"/>
        <v>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5" customHeight="1" x14ac:dyDescent="0.25">
      <c r="A32" s="24"/>
      <c r="B32" s="1" t="str">
        <f>Roster_Selection_Women!AF75&amp;" " &amp; "JV1 "</f>
        <v xml:space="preserve"> JV1 </v>
      </c>
      <c r="C32" s="1" t="str">
        <f>Roster_Selection_Women!AH75</f>
        <v/>
      </c>
      <c r="D32" s="1" t="str">
        <f>Roster_Selection_Women!AI75</f>
        <v/>
      </c>
      <c r="E32" s="23"/>
      <c r="F32" s="1" t="str">
        <f>IF(ISERROR(Baker_Scores_Women_JV!E32), " ", IF(Baker_Scores_Women_JV!E32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19">
        <f t="shared" si="4"/>
        <v>0</v>
      </c>
      <c r="L32" s="19">
        <f t="shared" si="5"/>
        <v>0</v>
      </c>
      <c r="M32" s="19">
        <f t="shared" si="6"/>
        <v>0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/>
      <c r="B33" s="1" t="s">
        <v>699</v>
      </c>
      <c r="C33" s="28" t="s">
        <v>243</v>
      </c>
      <c r="D33" s="23" t="s">
        <v>243</v>
      </c>
      <c r="E33" s="23"/>
      <c r="F33" s="23"/>
      <c r="G33" s="44"/>
      <c r="H33" s="44"/>
      <c r="I33" s="44"/>
      <c r="J33" s="44"/>
      <c r="K33" s="19">
        <f t="shared" si="4"/>
        <v>0</v>
      </c>
      <c r="L33" s="19">
        <f t="shared" si="5"/>
        <v>0</v>
      </c>
      <c r="M33" s="19">
        <f t="shared" si="6"/>
        <v>0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/>
      <c r="B34" s="1" t="s">
        <v>699</v>
      </c>
      <c r="C34" s="28" t="s">
        <v>243</v>
      </c>
      <c r="D34" s="23" t="s">
        <v>243</v>
      </c>
      <c r="E34" s="23"/>
      <c r="F34" s="23"/>
      <c r="G34" s="44"/>
      <c r="H34" s="44"/>
      <c r="I34" s="44"/>
      <c r="J34" s="44"/>
      <c r="K34" s="19">
        <f t="shared" si="4"/>
        <v>0</v>
      </c>
      <c r="L34" s="19">
        <f t="shared" si="5"/>
        <v>0</v>
      </c>
      <c r="M34" s="19">
        <f t="shared" si="6"/>
        <v>0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/>
      <c r="B35" s="1" t="s">
        <v>699</v>
      </c>
      <c r="C35" s="28" t="s">
        <v>243</v>
      </c>
      <c r="D35" s="23" t="s">
        <v>243</v>
      </c>
      <c r="E35" s="23"/>
      <c r="F35" s="23"/>
      <c r="G35" s="47"/>
      <c r="H35" s="47"/>
      <c r="I35" s="47"/>
      <c r="J35" s="47"/>
      <c r="K35" s="48">
        <f t="shared" si="4"/>
        <v>0</v>
      </c>
      <c r="L35" s="48">
        <f t="shared" si="5"/>
        <v>0</v>
      </c>
      <c r="M35" s="19">
        <f t="shared" si="6"/>
        <v>0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3">
      <c r="A36" s="24"/>
      <c r="B36" s="33"/>
      <c r="G36" s="19">
        <f t="shared" ref="G36:L36" si="7">SUM(G25:G35)</f>
        <v>927</v>
      </c>
      <c r="H36" s="19">
        <f t="shared" si="7"/>
        <v>911</v>
      </c>
      <c r="I36" s="19">
        <f t="shared" si="7"/>
        <v>862</v>
      </c>
      <c r="J36" s="19">
        <f t="shared" si="7"/>
        <v>929</v>
      </c>
      <c r="K36" s="49">
        <f t="shared" si="7"/>
        <v>3629</v>
      </c>
      <c r="L36" s="49">
        <f t="shared" si="7"/>
        <v>20</v>
      </c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/>
      <c r="B38" s="1" t="str">
        <f>Roster_Selection_Women!AF89&amp;" " &amp; "JV1 "</f>
        <v xml:space="preserve">Madonna University JV1 </v>
      </c>
      <c r="C38" s="1" t="str">
        <f>Roster_Selection_Women!AH89</f>
        <v>11-666945</v>
      </c>
      <c r="D38" s="1" t="str">
        <f>Roster_Selection_Women!AI89</f>
        <v>Bayleigh Shimmell</v>
      </c>
      <c r="E38" s="23"/>
      <c r="F38" s="1" t="str">
        <f>IF(ISERROR(Baker_Scores_Women_JV!E38), " ", IF(Baker_Scores_Women_JV!E38 = "Yes", "Yes", "  "))</f>
        <v xml:space="preserve">  </v>
      </c>
      <c r="G38" s="44">
        <v>202</v>
      </c>
      <c r="H38" s="44">
        <v>180</v>
      </c>
      <c r="I38" s="44">
        <v>176</v>
      </c>
      <c r="J38" s="44">
        <v>145</v>
      </c>
      <c r="K38" s="19">
        <f t="shared" ref="K38:K48" si="8">SUM(G38:J38)</f>
        <v>703</v>
      </c>
      <c r="L38" s="19">
        <f t="shared" ref="L38:L48" si="9">COUNTIF(G38:J38, "&gt;0" )</f>
        <v>4</v>
      </c>
      <c r="M38" s="19">
        <f t="shared" ref="M38:M48" si="10">IF(L38=0,0,K38/L38)</f>
        <v>175.75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/>
      <c r="B39" s="1" t="str">
        <f>Roster_Selection_Women!AF90&amp;" " &amp; "JV1 "</f>
        <v xml:space="preserve">Madonna University JV1 </v>
      </c>
      <c r="C39" s="1" t="str">
        <f>Roster_Selection_Women!AH90</f>
        <v>22-10201</v>
      </c>
      <c r="D39" s="1" t="str">
        <f>Roster_Selection_Women!AI90</f>
        <v>Britney Manning</v>
      </c>
      <c r="E39" s="23"/>
      <c r="F39" s="1" t="str">
        <f>IF(ISERROR(Baker_Scores_Women_JV!E39), " ", IF(Baker_Scores_Women_JV!E39 = "Yes", "Yes", "  "))</f>
        <v xml:space="preserve">  </v>
      </c>
      <c r="G39" s="44">
        <v>100</v>
      </c>
      <c r="H39" s="44">
        <v>0</v>
      </c>
      <c r="I39" s="44">
        <v>0</v>
      </c>
      <c r="J39" s="44">
        <v>179</v>
      </c>
      <c r="K39" s="19">
        <f t="shared" si="8"/>
        <v>279</v>
      </c>
      <c r="L39" s="19">
        <f t="shared" si="9"/>
        <v>2</v>
      </c>
      <c r="M39" s="19">
        <f t="shared" si="10"/>
        <v>139.5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/>
      <c r="B40" s="1" t="str">
        <f>Roster_Selection_Women!AF91&amp;" " &amp; "JV1 "</f>
        <v xml:space="preserve">Madonna University JV1 </v>
      </c>
      <c r="C40" s="1" t="str">
        <f>Roster_Selection_Women!AH91</f>
        <v>21-36245</v>
      </c>
      <c r="D40" s="1" t="str">
        <f>Roster_Selection_Women!AI91</f>
        <v>Hannah Thoms</v>
      </c>
      <c r="E40" s="23"/>
      <c r="F40" s="1" t="str">
        <f>IF(ISERROR(Baker_Scores_Women_JV!E40), " ", IF(Baker_Scores_Women_JV!E40 = "Yes", "Yes", "  "))</f>
        <v xml:space="preserve">  </v>
      </c>
      <c r="G40" s="44">
        <v>144</v>
      </c>
      <c r="H40" s="44">
        <v>151</v>
      </c>
      <c r="I40" s="44">
        <v>144</v>
      </c>
      <c r="J40" s="44">
        <v>169</v>
      </c>
      <c r="K40" s="19">
        <f t="shared" si="8"/>
        <v>608</v>
      </c>
      <c r="L40" s="19">
        <f t="shared" si="9"/>
        <v>4</v>
      </c>
      <c r="M40" s="19">
        <f t="shared" si="10"/>
        <v>152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/>
      <c r="B41" s="1" t="str">
        <f>Roster_Selection_Women!AF92&amp;" " &amp; "JV1 "</f>
        <v xml:space="preserve">Madonna University JV1 </v>
      </c>
      <c r="C41" s="1" t="str">
        <f>Roster_Selection_Women!AH92</f>
        <v>11-411104</v>
      </c>
      <c r="D41" s="1" t="str">
        <f>Roster_Selection_Women!AI92</f>
        <v>Isabella Portman</v>
      </c>
      <c r="E41" s="23"/>
      <c r="F41" s="1" t="str">
        <f>IF(ISERROR(Baker_Scores_Women_JV!E41), " ", IF(Baker_Scores_Women_JV!E41 = "Yes", "Yes", "  "))</f>
        <v xml:space="preserve">  </v>
      </c>
      <c r="G41" s="44">
        <v>169</v>
      </c>
      <c r="H41" s="44">
        <v>194</v>
      </c>
      <c r="I41" s="44">
        <v>191</v>
      </c>
      <c r="J41" s="44">
        <v>153</v>
      </c>
      <c r="K41" s="19">
        <f t="shared" si="8"/>
        <v>707</v>
      </c>
      <c r="L41" s="19">
        <f t="shared" si="9"/>
        <v>4</v>
      </c>
      <c r="M41" s="19">
        <f t="shared" si="10"/>
        <v>176.75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/>
      <c r="B42" s="1" t="str">
        <f>Roster_Selection_Women!AF93&amp;" " &amp; "JV1 "</f>
        <v xml:space="preserve">Madonna University JV1 </v>
      </c>
      <c r="C42" s="1" t="str">
        <f>Roster_Selection_Women!AH93</f>
        <v>20-38033</v>
      </c>
      <c r="D42" s="1" t="str">
        <f>Roster_Selection_Women!AI93</f>
        <v>Miranda Manszewski</v>
      </c>
      <c r="E42" s="23"/>
      <c r="F42" s="1" t="str">
        <f>IF(ISERROR(Baker_Scores_Women_JV!E42), " ", IF(Baker_Scores_Women_JV!E42 = "Yes", "Yes", "  "))</f>
        <v xml:space="preserve">  </v>
      </c>
      <c r="G42" s="44">
        <v>0</v>
      </c>
      <c r="H42" s="44">
        <v>152</v>
      </c>
      <c r="I42" s="44">
        <v>210</v>
      </c>
      <c r="J42" s="44">
        <v>135</v>
      </c>
      <c r="K42" s="19">
        <f t="shared" si="8"/>
        <v>497</v>
      </c>
      <c r="L42" s="19">
        <f t="shared" si="9"/>
        <v>3</v>
      </c>
      <c r="M42" s="19">
        <f t="shared" si="10"/>
        <v>165.66666666666666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/>
      <c r="B43" s="1" t="str">
        <f>Roster_Selection_Women!AF94&amp;" " &amp; "JV1 "</f>
        <v xml:space="preserve">Madonna University JV1 </v>
      </c>
      <c r="C43" s="1" t="str">
        <f>Roster_Selection_Women!AH94</f>
        <v>8568-475384</v>
      </c>
      <c r="D43" s="1" t="str">
        <f>Roster_Selection_Women!AI94</f>
        <v>Tamia Jackson</v>
      </c>
      <c r="E43" s="23"/>
      <c r="F43" s="1" t="str">
        <f>IF(ISERROR(Baker_Scores_Women_JV!E43), " ", IF(Baker_Scores_Women_JV!E43 = "Yes", "Yes", "  "))</f>
        <v xml:space="preserve">  </v>
      </c>
      <c r="G43" s="44">
        <v>158</v>
      </c>
      <c r="H43" s="44">
        <v>167</v>
      </c>
      <c r="I43" s="44">
        <v>137</v>
      </c>
      <c r="J43" s="44">
        <v>0</v>
      </c>
      <c r="K43" s="19">
        <f t="shared" si="8"/>
        <v>462</v>
      </c>
      <c r="L43" s="19">
        <f t="shared" si="9"/>
        <v>3</v>
      </c>
      <c r="M43" s="19">
        <f t="shared" si="10"/>
        <v>154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/>
      <c r="B44" s="1" t="str">
        <f>Roster_Selection_Women!AF95&amp;" " &amp; "JV1 "</f>
        <v xml:space="preserve"> JV1 </v>
      </c>
      <c r="C44" s="1" t="str">
        <f>Roster_Selection_Women!AH95</f>
        <v/>
      </c>
      <c r="D44" s="1" t="str">
        <f>Roster_Selection_Women!AI95</f>
        <v/>
      </c>
      <c r="E44" s="23"/>
      <c r="F44" s="1" t="str">
        <f>IF(ISERROR(Baker_Scores_Women_JV!E44), " ", IF(Baker_Scores_Women_JV!E44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19">
        <f t="shared" si="8"/>
        <v>0</v>
      </c>
      <c r="L44" s="19">
        <f t="shared" si="9"/>
        <v>0</v>
      </c>
      <c r="M44" s="19">
        <f t="shared" si="10"/>
        <v>0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/>
      <c r="B45" s="1" t="str">
        <f>Roster_Selection_Women!AF96&amp;" " &amp; "JV1 "</f>
        <v xml:space="preserve"> JV1 </v>
      </c>
      <c r="C45" s="1" t="str">
        <f>Roster_Selection_Women!AH96</f>
        <v/>
      </c>
      <c r="D45" s="1" t="str">
        <f>Roster_Selection_Women!AI96</f>
        <v/>
      </c>
      <c r="E45" s="23"/>
      <c r="F45" s="1" t="str">
        <f>IF(ISERROR(Baker_Scores_Women_JV!E45), " ", IF(Baker_Scores_Women_JV!E45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19">
        <f t="shared" si="8"/>
        <v>0</v>
      </c>
      <c r="L45" s="19">
        <f t="shared" si="9"/>
        <v>0</v>
      </c>
      <c r="M45" s="19">
        <f t="shared" si="10"/>
        <v>0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/>
      <c r="B46" s="1" t="s">
        <v>701</v>
      </c>
      <c r="C46" s="28" t="s">
        <v>243</v>
      </c>
      <c r="D46" s="23" t="s">
        <v>243</v>
      </c>
      <c r="E46" s="23"/>
      <c r="F46" s="23"/>
      <c r="G46" s="44"/>
      <c r="H46" s="44"/>
      <c r="I46" s="44"/>
      <c r="J46" s="44"/>
      <c r="K46" s="19">
        <f t="shared" si="8"/>
        <v>0</v>
      </c>
      <c r="L46" s="19">
        <f t="shared" si="9"/>
        <v>0</v>
      </c>
      <c r="M46" s="19">
        <f t="shared" si="10"/>
        <v>0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/>
      <c r="B47" s="1" t="s">
        <v>701</v>
      </c>
      <c r="C47" s="28" t="s">
        <v>243</v>
      </c>
      <c r="D47" s="23" t="s">
        <v>243</v>
      </c>
      <c r="E47" s="23"/>
      <c r="F47" s="23"/>
      <c r="G47" s="44"/>
      <c r="H47" s="44"/>
      <c r="I47" s="44"/>
      <c r="J47" s="44"/>
      <c r="K47" s="19">
        <f t="shared" si="8"/>
        <v>0</v>
      </c>
      <c r="L47" s="19">
        <f t="shared" si="9"/>
        <v>0</v>
      </c>
      <c r="M47" s="19">
        <f t="shared" si="10"/>
        <v>0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/>
      <c r="B48" s="1" t="s">
        <v>701</v>
      </c>
      <c r="C48" s="28" t="s">
        <v>243</v>
      </c>
      <c r="D48" s="23" t="s">
        <v>243</v>
      </c>
      <c r="E48" s="23"/>
      <c r="F48" s="23"/>
      <c r="G48" s="47"/>
      <c r="H48" s="47"/>
      <c r="I48" s="47"/>
      <c r="J48" s="47"/>
      <c r="K48" s="48">
        <f t="shared" si="8"/>
        <v>0</v>
      </c>
      <c r="L48" s="48">
        <f t="shared" si="9"/>
        <v>0</v>
      </c>
      <c r="M48" s="19">
        <f t="shared" si="10"/>
        <v>0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3">
      <c r="A49" s="24"/>
      <c r="B49" s="33"/>
      <c r="G49" s="19">
        <f t="shared" ref="G49:L49" si="11">SUM(G38:G48)</f>
        <v>773</v>
      </c>
      <c r="H49" s="19">
        <f t="shared" si="11"/>
        <v>844</v>
      </c>
      <c r="I49" s="19">
        <f t="shared" si="11"/>
        <v>858</v>
      </c>
      <c r="J49" s="19">
        <f t="shared" si="11"/>
        <v>781</v>
      </c>
      <c r="K49" s="49">
        <f t="shared" si="11"/>
        <v>3256</v>
      </c>
      <c r="L49" s="49">
        <f t="shared" si="11"/>
        <v>20</v>
      </c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/>
      <c r="B51" s="1" t="str">
        <f>Roster_Selection_Women!AF120&amp;" " &amp; "JV1 "</f>
        <v xml:space="preserve">Rochester University JV1 </v>
      </c>
      <c r="C51" s="1" t="str">
        <f>Roster_Selection_Women!AH120</f>
        <v>23-2559</v>
      </c>
      <c r="D51" s="1" t="str">
        <f>Roster_Selection_Women!AI120</f>
        <v>Caroline Martinez</v>
      </c>
      <c r="E51" s="23"/>
      <c r="F51" s="1" t="str">
        <f>IF(ISERROR(Baker_Scores_Women_JV!E51), " ", IF(Baker_Scores_Women_JV!E51 = "Yes", "Yes", "  "))</f>
        <v xml:space="preserve">  </v>
      </c>
      <c r="G51" s="44">
        <v>145</v>
      </c>
      <c r="H51" s="44">
        <v>121</v>
      </c>
      <c r="I51" s="44">
        <v>0</v>
      </c>
      <c r="J51" s="44">
        <v>118</v>
      </c>
      <c r="K51" s="19">
        <f t="shared" ref="K51:K61" si="12">SUM(G51:J51)</f>
        <v>384</v>
      </c>
      <c r="L51" s="19">
        <f t="shared" ref="L51:L61" si="13">COUNTIF(G51:J51, "&gt;0" )</f>
        <v>3</v>
      </c>
      <c r="M51" s="19">
        <f t="shared" ref="M51:M61" si="14">IF(L51=0,0,K51/L51)</f>
        <v>128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/>
      <c r="B52" s="1" t="str">
        <f>Roster_Selection_Women!AF121&amp;" " &amp; "JV1 "</f>
        <v xml:space="preserve">Rochester University JV1 </v>
      </c>
      <c r="C52" s="1" t="str">
        <f>Roster_Selection_Women!AH121</f>
        <v>11-277265</v>
      </c>
      <c r="D52" s="1" t="str">
        <f>Roster_Selection_Women!AI121</f>
        <v>Hannah Drys</v>
      </c>
      <c r="E52" s="23"/>
      <c r="F52" s="1" t="str">
        <f>IF(ISERROR(Baker_Scores_Women_JV!E52), " ", IF(Baker_Scores_Women_JV!E52 = "Yes", "Yes", "  "))</f>
        <v xml:space="preserve">  </v>
      </c>
      <c r="G52" s="44">
        <v>0</v>
      </c>
      <c r="H52" s="44">
        <v>135</v>
      </c>
      <c r="I52" s="44">
        <v>106</v>
      </c>
      <c r="J52" s="44">
        <v>0</v>
      </c>
      <c r="K52" s="19">
        <f t="shared" si="12"/>
        <v>241</v>
      </c>
      <c r="L52" s="19">
        <f t="shared" si="13"/>
        <v>2</v>
      </c>
      <c r="M52" s="19">
        <f t="shared" si="14"/>
        <v>120.5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/>
      <c r="B53" s="1" t="str">
        <f>Roster_Selection_Women!AF122&amp;" " &amp; "JV1 "</f>
        <v xml:space="preserve">Rochester University JV1 </v>
      </c>
      <c r="C53" s="1" t="str">
        <f>Roster_Selection_Women!AH122</f>
        <v>18-99782</v>
      </c>
      <c r="D53" s="1" t="str">
        <f>Roster_Selection_Women!AI122</f>
        <v>Hannah Traczynski</v>
      </c>
      <c r="E53" s="23"/>
      <c r="F53" s="1" t="str">
        <f>IF(ISERROR(Baker_Scores_Women_JV!E53), " ", IF(Baker_Scores_Women_JV!E53 = "Yes", "Yes", "  "))</f>
        <v xml:space="preserve">  </v>
      </c>
      <c r="G53" s="44">
        <v>154</v>
      </c>
      <c r="H53" s="44">
        <v>128</v>
      </c>
      <c r="I53" s="44">
        <v>153</v>
      </c>
      <c r="J53" s="44">
        <v>150</v>
      </c>
      <c r="K53" s="19">
        <f t="shared" si="12"/>
        <v>585</v>
      </c>
      <c r="L53" s="19">
        <f t="shared" si="13"/>
        <v>4</v>
      </c>
      <c r="M53" s="19">
        <f t="shared" si="14"/>
        <v>146.25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/>
      <c r="B54" s="1" t="str">
        <f>Roster_Selection_Women!AF123&amp;" " &amp; "JV1 "</f>
        <v xml:space="preserve">Rochester University JV1 </v>
      </c>
      <c r="C54" s="1" t="str">
        <f>Roster_Selection_Women!AH123</f>
        <v>21-29319</v>
      </c>
      <c r="D54" s="1" t="str">
        <f>Roster_Selection_Women!AI123</f>
        <v>Margaret Russell</v>
      </c>
      <c r="E54" s="23"/>
      <c r="F54" s="1" t="str">
        <f>IF(ISERROR(Baker_Scores_Women_JV!E54), " ", IF(Baker_Scores_Women_JV!E54 = "Yes", "Yes", "  "))</f>
        <v xml:space="preserve">  </v>
      </c>
      <c r="G54" s="44">
        <v>163</v>
      </c>
      <c r="H54" s="44">
        <v>0</v>
      </c>
      <c r="I54" s="44">
        <v>180</v>
      </c>
      <c r="J54" s="44">
        <v>0</v>
      </c>
      <c r="K54" s="19">
        <f t="shared" si="12"/>
        <v>343</v>
      </c>
      <c r="L54" s="19">
        <f t="shared" si="13"/>
        <v>2</v>
      </c>
      <c r="M54" s="19">
        <f t="shared" si="14"/>
        <v>171.5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/>
      <c r="B55" s="1" t="str">
        <f>Roster_Selection_Women!AF124&amp;" " &amp; "JV1 "</f>
        <v xml:space="preserve">Rochester University JV1 </v>
      </c>
      <c r="C55" s="1" t="str">
        <f>Roster_Selection_Women!AH124</f>
        <v>22-1488</v>
      </c>
      <c r="D55" s="1" t="str">
        <f>Roster_Selection_Women!AI124</f>
        <v>Nadia Yabs</v>
      </c>
      <c r="E55" s="23"/>
      <c r="F55" s="1" t="str">
        <f>IF(ISERROR(Baker_Scores_Women_JV!E55), " ", IF(Baker_Scores_Women_JV!E55 = "Yes", "Yes", "  "))</f>
        <v xml:space="preserve">  </v>
      </c>
      <c r="G55" s="44">
        <v>152</v>
      </c>
      <c r="H55" s="44">
        <v>164</v>
      </c>
      <c r="I55" s="44">
        <v>176</v>
      </c>
      <c r="J55" s="44">
        <v>177</v>
      </c>
      <c r="K55" s="19">
        <f t="shared" si="12"/>
        <v>669</v>
      </c>
      <c r="L55" s="19">
        <f t="shared" si="13"/>
        <v>4</v>
      </c>
      <c r="M55" s="19">
        <f t="shared" si="14"/>
        <v>167.25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/>
      <c r="B56" s="1" t="str">
        <f>Roster_Selection_Women!AF125&amp;" " &amp; "JV1 "</f>
        <v xml:space="preserve">Rochester University JV1 </v>
      </c>
      <c r="C56" s="1" t="str">
        <f>Roster_Selection_Women!AH125</f>
        <v>22-1505</v>
      </c>
      <c r="D56" s="1" t="str">
        <f>Roster_Selection_Women!AI125</f>
        <v>Shelby Opalka</v>
      </c>
      <c r="E56" s="23"/>
      <c r="F56" s="1" t="str">
        <f>IF(ISERROR(Baker_Scores_Women_JV!E56), " ", IF(Baker_Scores_Women_JV!E56 = "Yes", "Yes", "  "))</f>
        <v xml:space="preserve">  </v>
      </c>
      <c r="G56" s="44">
        <v>167</v>
      </c>
      <c r="H56" s="44">
        <v>160</v>
      </c>
      <c r="I56" s="44">
        <v>153</v>
      </c>
      <c r="J56" s="44">
        <v>167</v>
      </c>
      <c r="K56" s="19">
        <f t="shared" si="12"/>
        <v>647</v>
      </c>
      <c r="L56" s="19">
        <f t="shared" si="13"/>
        <v>4</v>
      </c>
      <c r="M56" s="19">
        <f t="shared" si="14"/>
        <v>161.75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/>
      <c r="B57" s="1" t="str">
        <f>Roster_Selection_Women!AF126&amp;" " &amp; "JV1 "</f>
        <v xml:space="preserve"> JV1 </v>
      </c>
      <c r="C57" s="1" t="str">
        <f>Roster_Selection_Women!AH126</f>
        <v/>
      </c>
      <c r="D57" s="1" t="str">
        <f>Roster_Selection_Women!AI126</f>
        <v/>
      </c>
      <c r="E57" s="23"/>
      <c r="F57" s="1" t="str">
        <f>IF(ISERROR(Baker_Scores_Women_JV!E57), " ", IF(Baker_Scores_Women_JV!E57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19">
        <f t="shared" si="12"/>
        <v>0</v>
      </c>
      <c r="L57" s="19">
        <f t="shared" si="13"/>
        <v>0</v>
      </c>
      <c r="M57" s="19">
        <f t="shared" si="14"/>
        <v>0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/>
      <c r="B58" s="1" t="str">
        <f>Roster_Selection_Women!AF127&amp;" " &amp; "JV1 "</f>
        <v xml:space="preserve"> JV1 </v>
      </c>
      <c r="C58" s="1" t="str">
        <f>Roster_Selection_Women!AH127</f>
        <v/>
      </c>
      <c r="D58" s="1" t="str">
        <f>Roster_Selection_Women!AI127</f>
        <v/>
      </c>
      <c r="E58" s="23"/>
      <c r="F58" s="1" t="str">
        <f>IF(ISERROR(Baker_Scores_Women_JV!E58), " ", IF(Baker_Scores_Women_JV!E58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19">
        <f t="shared" si="12"/>
        <v>0</v>
      </c>
      <c r="L58" s="19">
        <f t="shared" si="13"/>
        <v>0</v>
      </c>
      <c r="M58" s="19">
        <f t="shared" si="14"/>
        <v>0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/>
      <c r="B59" s="1" t="s">
        <v>702</v>
      </c>
      <c r="C59" s="28" t="s">
        <v>243</v>
      </c>
      <c r="D59" s="23" t="s">
        <v>243</v>
      </c>
      <c r="E59" s="23"/>
      <c r="F59" s="23"/>
      <c r="G59" s="44"/>
      <c r="H59" s="44"/>
      <c r="I59" s="44"/>
      <c r="J59" s="44"/>
      <c r="K59" s="19">
        <f t="shared" si="12"/>
        <v>0</v>
      </c>
      <c r="L59" s="19">
        <f t="shared" si="13"/>
        <v>0</v>
      </c>
      <c r="M59" s="19">
        <f t="shared" si="14"/>
        <v>0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/>
      <c r="B60" s="1" t="s">
        <v>702</v>
      </c>
      <c r="C60" s="28" t="s">
        <v>243</v>
      </c>
      <c r="D60" s="23" t="s">
        <v>243</v>
      </c>
      <c r="E60" s="23"/>
      <c r="F60" s="23"/>
      <c r="G60" s="44"/>
      <c r="H60" s="44"/>
      <c r="I60" s="44"/>
      <c r="J60" s="44"/>
      <c r="K60" s="19">
        <f t="shared" si="12"/>
        <v>0</v>
      </c>
      <c r="L60" s="19">
        <f t="shared" si="13"/>
        <v>0</v>
      </c>
      <c r="M60" s="19">
        <f t="shared" si="14"/>
        <v>0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B61" s="1" t="s">
        <v>702</v>
      </c>
      <c r="C61" s="28" t="s">
        <v>243</v>
      </c>
      <c r="D61" s="23" t="s">
        <v>243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5" customHeight="1" x14ac:dyDescent="0.3">
      <c r="B62" s="33"/>
      <c r="G62" s="30">
        <f t="shared" ref="G62:L62" si="15">SUM(G51:G61)</f>
        <v>781</v>
      </c>
      <c r="H62" s="30">
        <f t="shared" si="15"/>
        <v>708</v>
      </c>
      <c r="I62" s="30">
        <f t="shared" si="15"/>
        <v>768</v>
      </c>
      <c r="J62" s="30">
        <f t="shared" si="15"/>
        <v>612</v>
      </c>
      <c r="K62" s="34">
        <f t="shared" si="15"/>
        <v>2869</v>
      </c>
      <c r="L62" s="34">
        <f t="shared" si="15"/>
        <v>19</v>
      </c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5:52" s="1" customFormat="1" ht="13.95" customHeight="1" x14ac:dyDescent="0.25"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5:52" s="1" customFormat="1" ht="13.95" customHeight="1" x14ac:dyDescent="0.25"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5:52" s="1" customFormat="1" ht="13.95" customHeight="1" x14ac:dyDescent="0.25">
      <c r="E67" s="35" t="s">
        <v>691</v>
      </c>
      <c r="F67" s="36"/>
      <c r="G67" s="37">
        <f t="shared" ref="G67:L67" si="16">SUM(G23,G36,G49,G62)</f>
        <v>3408</v>
      </c>
      <c r="H67" s="37">
        <f t="shared" si="16"/>
        <v>3459</v>
      </c>
      <c r="I67" s="37">
        <f t="shared" si="16"/>
        <v>3356</v>
      </c>
      <c r="J67" s="37">
        <f t="shared" si="16"/>
        <v>3186</v>
      </c>
      <c r="K67" s="38">
        <f t="shared" si="16"/>
        <v>13409</v>
      </c>
      <c r="L67" s="39">
        <f t="shared" si="16"/>
        <v>79</v>
      </c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Z67" s="1" t="s">
        <v>692</v>
      </c>
    </row>
    <row r="68" spans="5:52" s="1" customFormat="1" ht="13.95" customHeight="1" x14ac:dyDescent="0.25">
      <c r="E68" s="40" t="s">
        <v>693</v>
      </c>
      <c r="F68" s="41"/>
      <c r="G68" s="42">
        <f>SUM(G67/(4))</f>
        <v>852</v>
      </c>
      <c r="H68" s="42">
        <f>SUM(H67/(4))</f>
        <v>864.75</v>
      </c>
      <c r="I68" s="42">
        <f>SUM(I67/(4))</f>
        <v>839</v>
      </c>
      <c r="J68" s="42">
        <f>SUM(J67/(4))</f>
        <v>796.5</v>
      </c>
      <c r="K68" s="32"/>
      <c r="L68" s="51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5:52" s="1" customFormat="1" ht="13.95" customHeight="1" x14ac:dyDescent="0.25"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5:52" s="1" customFormat="1" ht="13.95" customHeight="1" x14ac:dyDescent="0.25"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5:52" s="1" customFormat="1" ht="13.95" customHeight="1" x14ac:dyDescent="0.25"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5:52" s="1" customFormat="1" ht="13.95" customHeight="1" x14ac:dyDescent="0.25"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5:52" s="1" customFormat="1" ht="13.95" customHeight="1" x14ac:dyDescent="0.25"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5:52" s="1" customFormat="1" ht="13.95" customHeight="1" x14ac:dyDescent="0.25"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5:52" s="1" customFormat="1" ht="13.95" customHeight="1" x14ac:dyDescent="0.25"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5:52" s="1" customFormat="1" ht="13.95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5:52" s="1" customFormat="1" ht="13.95" customHeight="1" x14ac:dyDescent="0.25"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5:52" s="1" customFormat="1" ht="13.95" customHeight="1" x14ac:dyDescent="0.25"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5:52" s="1" customFormat="1" ht="13.95" customHeight="1" x14ac:dyDescent="0.25"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5:52" s="1" customFormat="1" ht="13.95" customHeight="1" x14ac:dyDescent="0.25"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7:37" s="1" customFormat="1" ht="13.95" customHeight="1" x14ac:dyDescent="0.25"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7:37" s="1" customFormat="1" ht="13.95" customHeight="1" x14ac:dyDescent="0.25"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7:37" s="1" customFormat="1" ht="13.95" customHeight="1" x14ac:dyDescent="0.25"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7:37" s="1" customFormat="1" ht="13.95" customHeight="1" x14ac:dyDescent="0.25"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7:37" s="1" customFormat="1" ht="13.95" customHeight="1" x14ac:dyDescent="0.25"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7:37" s="1" customFormat="1" ht="13.95" customHeight="1" x14ac:dyDescent="0.25"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7:37" s="1" customFormat="1" ht="13.95" customHeight="1" x14ac:dyDescent="0.25"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7:37" s="1" customFormat="1" ht="13.95" customHeight="1" x14ac:dyDescent="0.25"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7:37" s="1" customFormat="1" ht="13.95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7:37" s="1" customFormat="1" ht="13.95" customHeight="1" x14ac:dyDescent="0.25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7:37" s="1" customFormat="1" ht="13.95" customHeight="1" x14ac:dyDescent="0.25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7:37" s="1" customFormat="1" ht="13.95" customHeight="1" x14ac:dyDescent="0.25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7:37" s="1" customFormat="1" ht="13.95" customHeight="1" x14ac:dyDescent="0.25"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7:37" s="1" customFormat="1" ht="13.95" customHeight="1" x14ac:dyDescent="0.25"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7:37" s="1" customFormat="1" ht="13.95" customHeight="1" x14ac:dyDescent="0.25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7:37" s="1" customFormat="1" ht="13.95" customHeight="1" x14ac:dyDescent="0.25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95" customHeight="1" x14ac:dyDescent="0.25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95" customHeight="1" x14ac:dyDescent="0.25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95" customHeight="1" x14ac:dyDescent="0.25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95" customHeight="1" x14ac:dyDescent="0.25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95" customHeight="1" x14ac:dyDescent="0.25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95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95" customHeight="1" x14ac:dyDescent="0.25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95" customHeight="1" x14ac:dyDescent="0.25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95" customHeight="1" x14ac:dyDescent="0.25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95" customHeight="1" x14ac:dyDescent="0.25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95" customHeight="1" x14ac:dyDescent="0.25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95" customHeight="1" x14ac:dyDescent="0.25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95" customHeight="1" x14ac:dyDescent="0.25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95" customHeight="1" x14ac:dyDescent="0.25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95" customHeight="1" x14ac:dyDescent="0.25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95" customHeight="1" x14ac:dyDescent="0.25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95" customHeight="1" x14ac:dyDescent="0.25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95" customHeight="1" x14ac:dyDescent="0.25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95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95" customHeight="1" x14ac:dyDescent="0.25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95" customHeight="1" x14ac:dyDescent="0.25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95" customHeight="1" x14ac:dyDescent="0.25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95" customHeight="1" x14ac:dyDescent="0.25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95" customHeight="1" x14ac:dyDescent="0.25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95" customHeight="1" x14ac:dyDescent="0.25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95" customHeight="1" x14ac:dyDescent="0.25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95" customHeight="1" x14ac:dyDescent="0.25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95" customHeight="1" x14ac:dyDescent="0.25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95" customHeight="1" x14ac:dyDescent="0.25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95" customHeight="1" x14ac:dyDescent="0.25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95" customHeight="1" x14ac:dyDescent="0.25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95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95" customHeight="1" x14ac:dyDescent="0.25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95" customHeight="1" x14ac:dyDescent="0.25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95" customHeight="1" x14ac:dyDescent="0.25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95" customHeight="1" x14ac:dyDescent="0.25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95" customHeight="1" x14ac:dyDescent="0.25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95" customHeight="1" x14ac:dyDescent="0.25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95" customHeight="1" x14ac:dyDescent="0.25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95" customHeight="1" x14ac:dyDescent="0.25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95" customHeight="1" x14ac:dyDescent="0.25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95" customHeight="1" x14ac:dyDescent="0.25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95" customHeight="1" x14ac:dyDescent="0.25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95" customHeight="1" x14ac:dyDescent="0.25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95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95" customHeight="1" x14ac:dyDescent="0.25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95" customHeight="1" x14ac:dyDescent="0.25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95" customHeight="1" x14ac:dyDescent="0.25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95" customHeight="1" x14ac:dyDescent="0.25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95" customHeight="1" x14ac:dyDescent="0.25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95" customHeight="1" x14ac:dyDescent="0.25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95" customHeight="1" x14ac:dyDescent="0.25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95" customHeight="1" x14ac:dyDescent="0.25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95" customHeight="1" x14ac:dyDescent="0.25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95" customHeight="1" x14ac:dyDescent="0.25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95" customHeight="1" x14ac:dyDescent="0.25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95" customHeight="1" x14ac:dyDescent="0.25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95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95" customHeight="1" x14ac:dyDescent="0.25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95" customHeight="1" x14ac:dyDescent="0.25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95" customHeight="1" x14ac:dyDescent="0.25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95" customHeight="1" x14ac:dyDescent="0.25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95" customHeight="1" x14ac:dyDescent="0.25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95" customHeight="1" x14ac:dyDescent="0.25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5" customHeight="1" x14ac:dyDescent="0.25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5" customHeight="1" x14ac:dyDescent="0.25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5" customHeight="1" x14ac:dyDescent="0.25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5" customHeight="1" x14ac:dyDescent="0.25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5" customHeight="1" x14ac:dyDescent="0.25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5" customHeight="1" x14ac:dyDescent="0.25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5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5" customHeight="1" x14ac:dyDescent="0.25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5" customHeight="1" x14ac:dyDescent="0.25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5" customHeight="1" x14ac:dyDescent="0.25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5" customHeight="1" x14ac:dyDescent="0.25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5" customHeight="1" x14ac:dyDescent="0.25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5" customHeight="1" x14ac:dyDescent="0.25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5" customHeight="1" x14ac:dyDescent="0.25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5" customHeight="1" x14ac:dyDescent="0.25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5" customHeight="1" x14ac:dyDescent="0.25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5" customHeight="1" x14ac:dyDescent="0.25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5" customHeight="1" x14ac:dyDescent="0.25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5" customHeight="1" x14ac:dyDescent="0.25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5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5" customHeight="1" x14ac:dyDescent="0.25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5" customHeight="1" x14ac:dyDescent="0.25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5" customHeight="1" x14ac:dyDescent="0.25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5" customHeight="1" x14ac:dyDescent="0.25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5" customHeight="1" x14ac:dyDescent="0.25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5" customHeight="1" x14ac:dyDescent="0.25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5" customHeight="1" x14ac:dyDescent="0.25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5" customHeight="1" x14ac:dyDescent="0.25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5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5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5" customHeight="1" x14ac:dyDescent="0.25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5" customHeight="1" x14ac:dyDescent="0.25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5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5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5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5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5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5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5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5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5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5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5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5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5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5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5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5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5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5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5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5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5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5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5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5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5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5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5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5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5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5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5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5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5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5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5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5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5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5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5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5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5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5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J22 G51:J61 G38:J48 G25:J35" xr:uid="{00000000-0002-0000-05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="70" zoomScaleNormal="7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E26" sqref="E26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704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669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670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0" customFormat="1" ht="12.6" customHeight="1" x14ac:dyDescent="0.2">
      <c r="B10" s="61"/>
      <c r="C10" s="61"/>
      <c r="D10" s="62"/>
      <c r="E10" s="62"/>
      <c r="F10" s="62"/>
      <c r="G10" s="62"/>
      <c r="H10" s="63" t="s">
        <v>671</v>
      </c>
      <c r="I10" s="63" t="s">
        <v>671</v>
      </c>
      <c r="J10" s="63" t="s">
        <v>671</v>
      </c>
      <c r="K10" s="63" t="s">
        <v>671</v>
      </c>
      <c r="L10" s="63" t="s">
        <v>671</v>
      </c>
      <c r="M10" s="63" t="s">
        <v>671</v>
      </c>
      <c r="N10" s="63" t="s">
        <v>671</v>
      </c>
      <c r="O10" s="63" t="s">
        <v>671</v>
      </c>
      <c r="P10" s="63" t="s">
        <v>671</v>
      </c>
      <c r="Q10" s="63" t="s">
        <v>671</v>
      </c>
      <c r="R10" s="63" t="s">
        <v>671</v>
      </c>
      <c r="S10" s="63" t="s">
        <v>671</v>
      </c>
      <c r="T10" s="63" t="s">
        <v>671</v>
      </c>
      <c r="U10" s="63" t="s">
        <v>671</v>
      </c>
      <c r="V10" s="63" t="s">
        <v>671</v>
      </c>
      <c r="W10" s="63" t="s">
        <v>671</v>
      </c>
      <c r="X10" s="63" t="s">
        <v>30</v>
      </c>
      <c r="Y10" s="63" t="s">
        <v>672</v>
      </c>
      <c r="Z10" s="63" t="s">
        <v>673</v>
      </c>
      <c r="AA10" s="63" t="s">
        <v>30</v>
      </c>
      <c r="AB10" s="63" t="s">
        <v>30</v>
      </c>
      <c r="AC10" s="63" t="s">
        <v>30</v>
      </c>
      <c r="AD10" s="63" t="s">
        <v>30</v>
      </c>
      <c r="AE10" s="63" t="s">
        <v>30</v>
      </c>
      <c r="AF10" s="63" t="s">
        <v>30</v>
      </c>
      <c r="AG10" s="63" t="s">
        <v>30</v>
      </c>
      <c r="AH10" s="63" t="s">
        <v>30</v>
      </c>
      <c r="AI10" s="63" t="s">
        <v>30</v>
      </c>
      <c r="AJ10" s="63" t="s">
        <v>30</v>
      </c>
      <c r="AK10" s="63" t="s">
        <v>30</v>
      </c>
      <c r="AL10" s="63" t="s">
        <v>30</v>
      </c>
      <c r="AM10" s="63" t="s">
        <v>30</v>
      </c>
      <c r="AN10" s="63" t="s">
        <v>30</v>
      </c>
      <c r="AO10" s="63" t="s">
        <v>30</v>
      </c>
      <c r="AP10" s="63" t="s">
        <v>30</v>
      </c>
      <c r="AQ10" s="63" t="s">
        <v>30</v>
      </c>
      <c r="AR10" s="63" t="s">
        <v>30</v>
      </c>
      <c r="AS10" s="63" t="s">
        <v>30</v>
      </c>
      <c r="AT10" s="63" t="s">
        <v>30</v>
      </c>
      <c r="AU10" s="63" t="s">
        <v>30</v>
      </c>
      <c r="AV10" s="63" t="s">
        <v>30</v>
      </c>
      <c r="AW10" s="63" t="s">
        <v>30</v>
      </c>
      <c r="AX10" s="63" t="s">
        <v>30</v>
      </c>
      <c r="AY10" s="63" t="s">
        <v>30</v>
      </c>
      <c r="AZ10" s="63" t="s">
        <v>30</v>
      </c>
      <c r="BA10" s="63" t="s">
        <v>30</v>
      </c>
      <c r="BB10" s="63" t="s">
        <v>30</v>
      </c>
      <c r="BC10" s="63" t="s">
        <v>30</v>
      </c>
      <c r="BD10" s="63" t="s">
        <v>30</v>
      </c>
      <c r="BE10" s="63" t="s">
        <v>30</v>
      </c>
      <c r="BF10" s="63" t="s">
        <v>30</v>
      </c>
      <c r="BG10" s="63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5" customHeight="1" x14ac:dyDescent="0.25">
      <c r="B11" s="19" t="s">
        <v>674</v>
      </c>
      <c r="C11" s="19" t="s">
        <v>24</v>
      </c>
      <c r="D11" s="19" t="s">
        <v>25</v>
      </c>
      <c r="E11" s="19" t="s">
        <v>675</v>
      </c>
      <c r="F11" s="19" t="s">
        <v>705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677</v>
      </c>
      <c r="Y11" s="19" t="s">
        <v>675</v>
      </c>
      <c r="Z11" s="19" t="s">
        <v>678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Roster_Selection_Men!AB11&amp;" " &amp; "V "</f>
        <v xml:space="preserve">Aquinas College V </v>
      </c>
      <c r="C12" s="64" t="str">
        <f>Roster_Selection_Men!AD11</f>
        <v>8568-362557</v>
      </c>
      <c r="D12" s="64" t="str">
        <f>Roster_Selection_Men!AE11</f>
        <v>Abery Thomas</v>
      </c>
      <c r="E12" s="65"/>
      <c r="F12" s="1" t="str">
        <f>IF(ISERROR(Individual_Scores_Men_Var!E12), " ", IF(Individual_Scores_Men_Var!E12 = "Yes", "Yes", "  "))</f>
        <v xml:space="preserve">  </v>
      </c>
      <c r="G12" s="24" t="s">
        <v>672</v>
      </c>
      <c r="H12" s="44">
        <v>180</v>
      </c>
      <c r="I12" s="44">
        <v>203</v>
      </c>
      <c r="J12" s="44">
        <v>241</v>
      </c>
      <c r="K12" s="44">
        <v>223</v>
      </c>
      <c r="L12" s="44">
        <v>204</v>
      </c>
      <c r="M12" s="44">
        <v>245</v>
      </c>
      <c r="N12" s="44">
        <v>213</v>
      </c>
      <c r="O12" s="44">
        <v>203</v>
      </c>
      <c r="P12" s="44">
        <v>224</v>
      </c>
      <c r="Q12" s="44">
        <v>190</v>
      </c>
      <c r="R12" s="44">
        <v>247</v>
      </c>
      <c r="S12" s="44">
        <v>287</v>
      </c>
      <c r="T12" s="44">
        <v>183</v>
      </c>
      <c r="U12" s="44">
        <v>179</v>
      </c>
      <c r="V12" s="44">
        <v>184</v>
      </c>
      <c r="W12" s="44">
        <v>219</v>
      </c>
      <c r="X12" s="19">
        <f>SUM(H12:W12)</f>
        <v>3425</v>
      </c>
      <c r="Y12" s="19">
        <f>COUNTIF(H12:W12, "&gt;0" )</f>
        <v>16</v>
      </c>
      <c r="Z12" s="19">
        <f>X12/Y12</f>
        <v>214.0625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Roster_Selection_Men!AB12&amp;" " &amp; "V "</f>
        <v xml:space="preserve">Aquinas College V </v>
      </c>
      <c r="C13" s="64" t="str">
        <f>Roster_Selection_Men!AD12</f>
        <v>11-96766</v>
      </c>
      <c r="D13" s="64" t="str">
        <f>Roster_Selection_Men!AE12</f>
        <v>Dylan Vermilyea</v>
      </c>
      <c r="E13" s="65"/>
      <c r="F13" s="1" t="str">
        <f>IF(ISERROR(Individual_Scores_Men_Var!E13), " ", IF(Individual_Scores_Men_Var!E13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Roster_Selection_Men!AB13&amp;" " &amp; "V "</f>
        <v xml:space="preserve">Aquinas College V </v>
      </c>
      <c r="C14" s="64" t="str">
        <f>Roster_Selection_Men!AD13</f>
        <v>16-125022</v>
      </c>
      <c r="D14" s="64" t="str">
        <f>Roster_Selection_Men!AE13</f>
        <v>Jack Wicker</v>
      </c>
      <c r="E14" s="65"/>
      <c r="F14" s="1" t="str">
        <f>IF(ISERROR(Individual_Scores_Men_Var!E14), " ", IF(Individual_Scores_Men_Var!E14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Roster_Selection_Men!AB14&amp;" " &amp; "V "</f>
        <v xml:space="preserve">Aquinas College V </v>
      </c>
      <c r="C15" s="64" t="str">
        <f>Roster_Selection_Men!AD14</f>
        <v>17-57270</v>
      </c>
      <c r="D15" s="64" t="str">
        <f>Roster_Selection_Men!AE14</f>
        <v>Joshua Boersma</v>
      </c>
      <c r="E15" s="65"/>
      <c r="F15" s="1" t="str">
        <f>IF(ISERROR(Individual_Scores_Men_Var!E15), " ", IF(Individual_Scores_Men_Var!E15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Roster_Selection_Men!AB15&amp;" " &amp; "V "</f>
        <v xml:space="preserve">Aquinas College V </v>
      </c>
      <c r="C16" s="64" t="str">
        <f>Roster_Selection_Men!AD15</f>
        <v>16-125016</v>
      </c>
      <c r="D16" s="64" t="str">
        <f>Roster_Selection_Men!AE15</f>
        <v>Michael Deming</v>
      </c>
      <c r="E16" s="65"/>
      <c r="F16" s="1" t="str">
        <f>IF(ISERROR(Individual_Scores_Men_Var!E16), " ", IF(Individual_Scores_Men_Var!E16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Roster_Selection_Men!AB16&amp;" " &amp; "V "</f>
        <v xml:space="preserve">Aquinas College V </v>
      </c>
      <c r="C17" s="64" t="str">
        <f>Roster_Selection_Men!AD16</f>
        <v>11-554587</v>
      </c>
      <c r="D17" s="64" t="str">
        <f>Roster_Selection_Men!AE16</f>
        <v>Tony Deluccia</v>
      </c>
      <c r="E17" s="65"/>
      <c r="F17" s="1" t="str">
        <f>IF(ISERROR(Individual_Scores_Men_Var!E17), " ", IF(Individual_Scores_Men_Var!E17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Roster_Selection_Men!AB17&amp;" " &amp; "V "</f>
        <v xml:space="preserve"> V </v>
      </c>
      <c r="C18" s="64" t="str">
        <f>Roster_Selection_Men!AD17</f>
        <v/>
      </c>
      <c r="D18" s="64" t="str">
        <f>Roster_Selection_Men!AE17</f>
        <v/>
      </c>
      <c r="E18" s="65"/>
      <c r="F18" s="1" t="str">
        <f>IF(ISERROR(Individual_Scores_Men_Var!E18), " ", IF(Individual_Scores_Men_Var!E18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Roster_Selection_Men!AB18&amp;" " &amp; "V "</f>
        <v xml:space="preserve"> V </v>
      </c>
      <c r="C19" s="64" t="str">
        <f>Roster_Selection_Men!AD18</f>
        <v/>
      </c>
      <c r="D19" s="64" t="str">
        <f>Roster_Selection_Men!AE18</f>
        <v/>
      </c>
      <c r="E19" s="65"/>
      <c r="F19" s="1" t="str">
        <f>IF(ISERROR(Individual_Scores_Men_Var!E19), " ", IF(Individual_Scores_Men_Var!E19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679</v>
      </c>
      <c r="C20" s="66" t="str">
        <f>Individual_Scores_Men_Var!C20</f>
        <v/>
      </c>
      <c r="D20" s="67" t="str">
        <f>Individual_Scores_Men_Var!D20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679</v>
      </c>
      <c r="C21" s="66" t="str">
        <f>Individual_Scores_Men_Var!C21</f>
        <v/>
      </c>
      <c r="D21" s="67" t="str">
        <f>Individual_Scores_Men_Var!D21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679</v>
      </c>
      <c r="C22" s="66" t="str">
        <f>Individual_Scores_Men_Var!C22</f>
        <v/>
      </c>
      <c r="D22" s="67" t="str">
        <f>Individual_Scores_Men_Var!D22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Roster_Selection_Men!AB26&amp;" " &amp; "V "</f>
        <v xml:space="preserve">Cleary University V </v>
      </c>
      <c r="C25" s="64" t="str">
        <f>Roster_Selection_Men!AD26</f>
        <v>20-59228</v>
      </c>
      <c r="D25" s="64" t="str">
        <f>Roster_Selection_Men!AE26</f>
        <v>Corey Goldsmith</v>
      </c>
      <c r="E25" s="65"/>
      <c r="F25" s="1" t="str">
        <f>IF(ISERROR(Individual_Scores_Men_Var!E25), " ", IF(Individual_Scores_Men_Var!E25 = "Yes", "Yes", "  "))</f>
        <v xml:space="preserve">  </v>
      </c>
      <c r="G25" s="24" t="s">
        <v>672</v>
      </c>
      <c r="H25" s="44">
        <v>172</v>
      </c>
      <c r="I25" s="44">
        <v>192</v>
      </c>
      <c r="J25" s="44">
        <v>138</v>
      </c>
      <c r="K25" s="44">
        <v>184</v>
      </c>
      <c r="L25" s="44">
        <v>185</v>
      </c>
      <c r="M25" s="44">
        <v>179</v>
      </c>
      <c r="N25" s="44">
        <v>181</v>
      </c>
      <c r="O25" s="44">
        <v>205</v>
      </c>
      <c r="P25" s="44">
        <v>140</v>
      </c>
      <c r="Q25" s="44">
        <v>179</v>
      </c>
      <c r="R25" s="44">
        <v>168</v>
      </c>
      <c r="S25" s="44">
        <v>162</v>
      </c>
      <c r="T25" s="44">
        <v>169</v>
      </c>
      <c r="U25" s="44">
        <v>238</v>
      </c>
      <c r="V25" s="44">
        <v>216</v>
      </c>
      <c r="W25" s="44">
        <v>157</v>
      </c>
      <c r="X25" s="19">
        <f>SUM(H25:W25)</f>
        <v>2865</v>
      </c>
      <c r="Y25" s="19">
        <f>COUNTIF(H25:W25, "&gt;0" )</f>
        <v>16</v>
      </c>
      <c r="Z25" s="19">
        <f>X25/Y25</f>
        <v>179.0625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Roster_Selection_Men!AB27&amp;" " &amp; "V "</f>
        <v xml:space="preserve">Cleary University V </v>
      </c>
      <c r="C26" s="64" t="str">
        <f>Roster_Selection_Men!AD27</f>
        <v>19-23085</v>
      </c>
      <c r="D26" s="64" t="str">
        <f>Roster_Selection_Men!AE27</f>
        <v>Ethan Parker</v>
      </c>
      <c r="E26" s="65"/>
      <c r="F26" s="1" t="str">
        <f>IF(ISERROR(Individual_Scores_Men_Var!E26), " ", IF(Individual_Scores_Men_Var!E26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Roster_Selection_Men!AB28&amp;" " &amp; "V "</f>
        <v xml:space="preserve">Cleary University V </v>
      </c>
      <c r="C27" s="64" t="str">
        <f>Roster_Selection_Men!AD28</f>
        <v>16-126458</v>
      </c>
      <c r="D27" s="64" t="str">
        <f>Roster_Selection_Men!AE28</f>
        <v>Howard Hammond</v>
      </c>
      <c r="E27" s="65"/>
      <c r="F27" s="1" t="str">
        <f>IF(ISERROR(Individual_Scores_Men_Var!E27), " ", IF(Individual_Scores_Men_Var!E27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Roster_Selection_Men!AB29&amp;" " &amp; "V "</f>
        <v xml:space="preserve">Cleary University V </v>
      </c>
      <c r="C28" s="64" t="str">
        <f>Roster_Selection_Men!AD29</f>
        <v>11-443862</v>
      </c>
      <c r="D28" s="64" t="str">
        <f>Roster_Selection_Men!AE29</f>
        <v>Hunter Blackhurst</v>
      </c>
      <c r="E28" s="65"/>
      <c r="F28" s="1" t="str">
        <f>IF(ISERROR(Individual_Scores_Men_Var!E28), " ", IF(Individual_Scores_Men_Var!E28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Roster_Selection_Men!AB30&amp;" " &amp; "V "</f>
        <v xml:space="preserve">Cleary University V </v>
      </c>
      <c r="C29" s="64" t="str">
        <f>Roster_Selection_Men!AD30</f>
        <v>21-6393</v>
      </c>
      <c r="D29" s="64" t="str">
        <f>Roster_Selection_Men!AE30</f>
        <v>Justin Perdue</v>
      </c>
      <c r="E29" s="65"/>
      <c r="F29" s="1" t="str">
        <f>IF(ISERROR(Individual_Scores_Men_Var!E29), " ", IF(Individual_Scores_Men_Var!E29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Roster_Selection_Men!AB31&amp;" " &amp; "V "</f>
        <v xml:space="preserve">Cleary University V </v>
      </c>
      <c r="C30" s="64" t="str">
        <f>Roster_Selection_Men!AD31</f>
        <v>15-164847</v>
      </c>
      <c r="D30" s="64" t="str">
        <f>Roster_Selection_Men!AE31</f>
        <v>Reis Stine</v>
      </c>
      <c r="E30" s="65"/>
      <c r="F30" s="1" t="str">
        <f>IF(ISERROR(Individual_Scores_Men_Var!E30), " ", IF(Individual_Scores_Men_Var!E30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Roster_Selection_Men!AB32&amp;" " &amp; "V "</f>
        <v xml:space="preserve">Cleary University V </v>
      </c>
      <c r="C31" s="64" t="str">
        <f>Roster_Selection_Men!AD32</f>
        <v>21-82502</v>
      </c>
      <c r="D31" s="64" t="str">
        <f>Roster_Selection_Men!AE32</f>
        <v>Trevor Cockerill</v>
      </c>
      <c r="E31" s="65"/>
      <c r="F31" s="1" t="str">
        <f>IF(ISERROR(Individual_Scores_Men_Var!E31), " ", IF(Individual_Scores_Men_Var!E31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Roster_Selection_Men!AB33&amp;" " &amp; "V "</f>
        <v xml:space="preserve">Cleary University V </v>
      </c>
      <c r="C32" s="64" t="str">
        <f>Roster_Selection_Men!AD33</f>
        <v>11-514921</v>
      </c>
      <c r="D32" s="64" t="str">
        <f>Roster_Selection_Men!AE33</f>
        <v>Zachary Delong</v>
      </c>
      <c r="E32" s="65"/>
      <c r="F32" s="1" t="str">
        <f>IF(ISERROR(Individual_Scores_Men_Var!E32), " ", IF(Individual_Scores_Men_Var!E32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680</v>
      </c>
      <c r="C33" s="66" t="str">
        <f>Individual_Scores_Men_Var!C33</f>
        <v/>
      </c>
      <c r="D33" s="67" t="str">
        <f>Individual_Scores_Men_Var!D33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680</v>
      </c>
      <c r="C34" s="66" t="str">
        <f>Individual_Scores_Men_Var!C34</f>
        <v/>
      </c>
      <c r="D34" s="67" t="str">
        <f>Individual_Scores_Men_Var!D34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680</v>
      </c>
      <c r="C35" s="66" t="str">
        <f>Individual_Scores_Men_Var!C35</f>
        <v/>
      </c>
      <c r="D35" s="67" t="str">
        <f>Individual_Scores_Men_Var!D35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Roster_Selection_Men!AB40&amp;" " &amp; "V "</f>
        <v xml:space="preserve">Concordia University V </v>
      </c>
      <c r="C38" s="64" t="str">
        <f>Roster_Selection_Men!AD40</f>
        <v>17-59570</v>
      </c>
      <c r="D38" s="64" t="str">
        <f>Roster_Selection_Men!AE40</f>
        <v>Alex Bumpus</v>
      </c>
      <c r="E38" s="65"/>
      <c r="F38" s="1" t="str">
        <f>IF(ISERROR(Individual_Scores_Men_Var!E38), " ", IF(Individual_Scores_Men_Var!E38 = "Yes", "Yes", "  "))</f>
        <v xml:space="preserve">  </v>
      </c>
      <c r="G38" s="24" t="s">
        <v>672</v>
      </c>
      <c r="H38" s="44">
        <v>214</v>
      </c>
      <c r="I38" s="44">
        <v>238</v>
      </c>
      <c r="J38" s="44">
        <v>193</v>
      </c>
      <c r="K38" s="44">
        <v>209</v>
      </c>
      <c r="L38" s="44">
        <v>146</v>
      </c>
      <c r="M38" s="44">
        <v>181</v>
      </c>
      <c r="N38" s="44">
        <v>193</v>
      </c>
      <c r="O38" s="44">
        <v>197</v>
      </c>
      <c r="P38" s="44">
        <v>211</v>
      </c>
      <c r="Q38" s="44">
        <v>220</v>
      </c>
      <c r="R38" s="44">
        <v>207</v>
      </c>
      <c r="S38" s="44">
        <v>190</v>
      </c>
      <c r="T38" s="44">
        <v>235</v>
      </c>
      <c r="U38" s="44">
        <v>200</v>
      </c>
      <c r="V38" s="44">
        <v>244</v>
      </c>
      <c r="W38" s="44">
        <v>198</v>
      </c>
      <c r="X38" s="19">
        <f>SUM(H38:W38)</f>
        <v>3276</v>
      </c>
      <c r="Y38" s="19">
        <f>COUNTIF(H38:W38, "&gt;0" )</f>
        <v>16</v>
      </c>
      <c r="Z38" s="19">
        <f>X38/Y38</f>
        <v>204.75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Roster_Selection_Men!AB41&amp;" " &amp; "V "</f>
        <v xml:space="preserve">Concordia University V </v>
      </c>
      <c r="C39" s="64" t="str">
        <f>Roster_Selection_Men!AD41</f>
        <v>7914-20863</v>
      </c>
      <c r="D39" s="64" t="str">
        <f>Roster_Selection_Men!AE41</f>
        <v>Connor Rogus</v>
      </c>
      <c r="E39" s="65"/>
      <c r="F39" s="1" t="str">
        <f>IF(ISERROR(Individual_Scores_Men_Var!E39), " ", IF(Individual_Scores_Men_Var!E39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Roster_Selection_Men!AB42&amp;" " &amp; "V "</f>
        <v xml:space="preserve">Concordia University V </v>
      </c>
      <c r="C40" s="64" t="str">
        <f>Roster_Selection_Men!AD42</f>
        <v>11-512781</v>
      </c>
      <c r="D40" s="64" t="str">
        <f>Roster_Selection_Men!AE42</f>
        <v>David Schaberg</v>
      </c>
      <c r="E40" s="65"/>
      <c r="F40" s="1" t="str">
        <f>IF(ISERROR(Individual_Scores_Men_Var!E40), " ", IF(Individual_Scores_Men_Var!E40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Roster_Selection_Men!AB43&amp;" " &amp; "V "</f>
        <v xml:space="preserve">Concordia University V </v>
      </c>
      <c r="C41" s="64" t="str">
        <f>Roster_Selection_Men!AD43</f>
        <v>11-237769</v>
      </c>
      <c r="D41" s="64" t="str">
        <f>Roster_Selection_Men!AE43</f>
        <v>Dylan Jablonski</v>
      </c>
      <c r="E41" s="65"/>
      <c r="F41" s="1" t="str">
        <f>IF(ISERROR(Individual_Scores_Men_Var!E41), " ", IF(Individual_Scores_Men_Var!E41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Roster_Selection_Men!AB44&amp;" " &amp; "V "</f>
        <v xml:space="preserve">Concordia University V </v>
      </c>
      <c r="C42" s="64" t="str">
        <f>Roster_Selection_Men!AD44</f>
        <v>5986-57744</v>
      </c>
      <c r="D42" s="64" t="str">
        <f>Roster_Selection_Men!AE44</f>
        <v>Jeffrey Lizewski</v>
      </c>
      <c r="E42" s="65"/>
      <c r="F42" s="1" t="str">
        <f>IF(ISERROR(Individual_Scores_Men_Var!E42), " ", IF(Individual_Scores_Men_Var!E42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Roster_Selection_Men!AB45&amp;" " &amp; "V "</f>
        <v xml:space="preserve">Concordia University V </v>
      </c>
      <c r="C43" s="64" t="str">
        <f>Roster_Selection_Men!AD45</f>
        <v>15-50179</v>
      </c>
      <c r="D43" s="64" t="str">
        <f>Roster_Selection_Men!AE45</f>
        <v>Kenji London</v>
      </c>
      <c r="E43" s="65"/>
      <c r="F43" s="1" t="str">
        <f>IF(ISERROR(Individual_Scores_Men_Var!E43), " ", IF(Individual_Scores_Men_Var!E43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Roster_Selection_Men!AB46&amp;" " &amp; "V "</f>
        <v xml:space="preserve">Concordia University V </v>
      </c>
      <c r="C44" s="64" t="str">
        <f>Roster_Selection_Men!AD46</f>
        <v>11-740997</v>
      </c>
      <c r="D44" s="64" t="str">
        <f>Roster_Selection_Men!AE46</f>
        <v>Spencer Mosher</v>
      </c>
      <c r="E44" s="65"/>
      <c r="F44" s="1" t="str">
        <f>IF(ISERROR(Individual_Scores_Men_Var!E44), " ", IF(Individual_Scores_Men_Var!E44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Roster_Selection_Men!AB47&amp;" " &amp; "V "</f>
        <v xml:space="preserve"> V </v>
      </c>
      <c r="C45" s="64" t="str">
        <f>Roster_Selection_Men!AD47</f>
        <v/>
      </c>
      <c r="D45" s="64" t="str">
        <f>Roster_Selection_Men!AE47</f>
        <v/>
      </c>
      <c r="E45" s="65"/>
      <c r="F45" s="1" t="str">
        <f>IF(ISERROR(Individual_Scores_Men_Var!E45), " ", IF(Individual_Scores_Men_Var!E45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681</v>
      </c>
      <c r="C46" s="66" t="str">
        <f>Individual_Scores_Men_Var!C46</f>
        <v/>
      </c>
      <c r="D46" s="67" t="str">
        <f>Individual_Scores_Men_Var!D46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681</v>
      </c>
      <c r="C47" s="66" t="str">
        <f>Individual_Scores_Men_Var!C47</f>
        <v/>
      </c>
      <c r="D47" s="67" t="str">
        <f>Individual_Scores_Men_Var!D47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681</v>
      </c>
      <c r="C48" s="66" t="str">
        <f>Individual_Scores_Men_Var!C48</f>
        <v/>
      </c>
      <c r="D48" s="67" t="str">
        <f>Individual_Scores_Men_Var!D48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Roster_Selection_Men!AB61&amp;" " &amp; "V "</f>
        <v xml:space="preserve">Cornerstone University V </v>
      </c>
      <c r="C51" s="64" t="str">
        <f>Roster_Selection_Men!AD61</f>
        <v>11-325921</v>
      </c>
      <c r="D51" s="64" t="str">
        <f>Roster_Selection_Men!AE61</f>
        <v>Andrew Iler</v>
      </c>
      <c r="E51" s="65"/>
      <c r="F51" s="1" t="str">
        <f>IF(ISERROR(Individual_Scores_Men_Var!E51), " ", IF(Individual_Scores_Men_Var!E51 = "Yes", "Yes", "  "))</f>
        <v xml:space="preserve">  </v>
      </c>
      <c r="G51" s="24" t="s">
        <v>672</v>
      </c>
      <c r="H51" s="44">
        <v>214</v>
      </c>
      <c r="I51" s="44">
        <v>183</v>
      </c>
      <c r="J51" s="44">
        <v>166</v>
      </c>
      <c r="K51" s="44">
        <v>170</v>
      </c>
      <c r="L51" s="44">
        <v>137</v>
      </c>
      <c r="M51" s="44">
        <v>172</v>
      </c>
      <c r="N51" s="44">
        <v>183</v>
      </c>
      <c r="O51" s="44">
        <v>181</v>
      </c>
      <c r="P51" s="44">
        <v>141</v>
      </c>
      <c r="Q51" s="44">
        <v>248</v>
      </c>
      <c r="R51" s="44">
        <v>167</v>
      </c>
      <c r="S51" s="44">
        <v>168</v>
      </c>
      <c r="T51" s="44">
        <v>246</v>
      </c>
      <c r="U51" s="44">
        <v>180</v>
      </c>
      <c r="V51" s="44">
        <v>197</v>
      </c>
      <c r="W51" s="44">
        <v>148</v>
      </c>
      <c r="X51" s="19">
        <f>SUM(H51:W51)</f>
        <v>2901</v>
      </c>
      <c r="Y51" s="19">
        <f>COUNTIF(H51:W51, "&gt;0" )</f>
        <v>16</v>
      </c>
      <c r="Z51" s="19">
        <f>X51/Y51</f>
        <v>181.3125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Roster_Selection_Men!AB62&amp;" " &amp; "V "</f>
        <v xml:space="preserve">Cornerstone University V </v>
      </c>
      <c r="C52" s="64" t="str">
        <f>Roster_Selection_Men!AD62</f>
        <v>23-1236</v>
      </c>
      <c r="D52" s="64" t="str">
        <f>Roster_Selection_Men!AE62</f>
        <v>Carter Moon</v>
      </c>
      <c r="E52" s="65"/>
      <c r="F52" s="1" t="str">
        <f>IF(ISERROR(Individual_Scores_Men_Var!E52), " ", IF(Individual_Scores_Men_Var!E52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Roster_Selection_Men!AB63&amp;" " &amp; "V "</f>
        <v xml:space="preserve">Cornerstone University V </v>
      </c>
      <c r="C53" s="64" t="str">
        <f>Roster_Selection_Men!AD63</f>
        <v>11-404211</v>
      </c>
      <c r="D53" s="64" t="str">
        <f>Roster_Selection_Men!AE63</f>
        <v>Cody O'Neil</v>
      </c>
      <c r="E53" s="65"/>
      <c r="F53" s="1" t="str">
        <f>IF(ISERROR(Individual_Scores_Men_Var!E53), " ", IF(Individual_Scores_Men_Var!E53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Roster_Selection_Men!AB64&amp;" " &amp; "V "</f>
        <v xml:space="preserve">Cornerstone University V </v>
      </c>
      <c r="C54" s="64" t="str">
        <f>Roster_Selection_Men!AD64</f>
        <v>20-13758</v>
      </c>
      <c r="D54" s="64" t="str">
        <f>Roster_Selection_Men!AE64</f>
        <v>Elijah Heerema</v>
      </c>
      <c r="E54" s="65"/>
      <c r="F54" s="1" t="str">
        <f>IF(ISERROR(Individual_Scores_Men_Var!E54), " ", IF(Individual_Scores_Men_Var!E54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Roster_Selection_Men!AB65&amp;" " &amp; "V "</f>
        <v xml:space="preserve">Cornerstone University V </v>
      </c>
      <c r="C55" s="64" t="str">
        <f>Roster_Selection_Men!AD65</f>
        <v>7918-197</v>
      </c>
      <c r="D55" s="64" t="str">
        <f>Roster_Selection_Men!AE65</f>
        <v>Hunter Haldaman</v>
      </c>
      <c r="E55" s="65"/>
      <c r="F55" s="1" t="str">
        <f>IF(ISERROR(Individual_Scores_Men_Var!E55), " ", IF(Individual_Scores_Men_Var!E55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Roster_Selection_Men!AB66&amp;" " &amp; "V "</f>
        <v xml:space="preserve">Cornerstone University V </v>
      </c>
      <c r="C56" s="64" t="str">
        <f>Roster_Selection_Men!AD66</f>
        <v>23-1237</v>
      </c>
      <c r="D56" s="64" t="str">
        <f>Roster_Selection_Men!AE66</f>
        <v>Robert Phillips</v>
      </c>
      <c r="E56" s="65"/>
      <c r="F56" s="1" t="str">
        <f>IF(ISERROR(Individual_Scores_Men_Var!E56), " ", IF(Individual_Scores_Men_Var!E56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Roster_Selection_Men!AB67&amp;" " &amp; "V "</f>
        <v xml:space="preserve"> V </v>
      </c>
      <c r="C57" s="64" t="str">
        <f>Roster_Selection_Men!AD67</f>
        <v/>
      </c>
      <c r="D57" s="64" t="str">
        <f>Roster_Selection_Men!AE67</f>
        <v/>
      </c>
      <c r="E57" s="65"/>
      <c r="F57" s="1" t="str">
        <f>IF(ISERROR(Individual_Scores_Men_Var!E57), " ", IF(Individual_Scores_Men_Var!E57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Roster_Selection_Men!AB68&amp;" " &amp; "V "</f>
        <v xml:space="preserve"> V </v>
      </c>
      <c r="C58" s="64" t="str">
        <f>Roster_Selection_Men!AD68</f>
        <v/>
      </c>
      <c r="D58" s="64" t="str">
        <f>Roster_Selection_Men!AE68</f>
        <v/>
      </c>
      <c r="E58" s="65"/>
      <c r="F58" s="1" t="str">
        <f>IF(ISERROR(Individual_Scores_Men_Var!E58), " ", IF(Individual_Scores_Men_Var!E58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682</v>
      </c>
      <c r="C59" s="66" t="str">
        <f>Individual_Scores_Men_Var!C59</f>
        <v/>
      </c>
      <c r="D59" s="67" t="str">
        <f>Individual_Scores_Men_Var!D59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682</v>
      </c>
      <c r="C60" s="66" t="str">
        <f>Individual_Scores_Men_Var!C60</f>
        <v/>
      </c>
      <c r="D60" s="67" t="str">
        <f>Individual_Scores_Men_Var!D60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682</v>
      </c>
      <c r="C61" s="66" t="str">
        <f>Individual_Scores_Men_Var!C61</f>
        <v/>
      </c>
      <c r="D61" s="67" t="str">
        <f>Individual_Scores_Men_Var!D61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Roster_Selection_Men!AB71&amp;" " &amp; "V "</f>
        <v xml:space="preserve">Indiana Institute Of Technology V </v>
      </c>
      <c r="C64" s="64" t="str">
        <f>Roster_Selection_Men!AD71</f>
        <v>8766-17343</v>
      </c>
      <c r="D64" s="64" t="str">
        <f>Roster_Selection_Men!AE71</f>
        <v>Alexander Horton</v>
      </c>
      <c r="E64" s="65"/>
      <c r="F64" s="1" t="str">
        <f>IF(ISERROR(Individual_Scores_Men_Var!E64), " ", IF(Individual_Scores_Men_Var!E64 = "Yes", "Yes", "  "))</f>
        <v xml:space="preserve">  </v>
      </c>
      <c r="G64" s="24" t="s">
        <v>672</v>
      </c>
      <c r="H64" s="44">
        <v>233</v>
      </c>
      <c r="I64" s="44">
        <v>216</v>
      </c>
      <c r="J64" s="44">
        <v>244</v>
      </c>
      <c r="K64" s="44">
        <v>244</v>
      </c>
      <c r="L64" s="44">
        <v>216</v>
      </c>
      <c r="M64" s="44">
        <v>224</v>
      </c>
      <c r="N64" s="44">
        <v>211</v>
      </c>
      <c r="O64" s="44">
        <v>213</v>
      </c>
      <c r="P64" s="44">
        <v>157</v>
      </c>
      <c r="Q64" s="44">
        <v>200</v>
      </c>
      <c r="R64" s="44">
        <v>171</v>
      </c>
      <c r="S64" s="44">
        <v>203</v>
      </c>
      <c r="T64" s="44">
        <v>184</v>
      </c>
      <c r="U64" s="44">
        <v>233</v>
      </c>
      <c r="V64" s="44">
        <v>179</v>
      </c>
      <c r="W64" s="44">
        <v>201</v>
      </c>
      <c r="X64" s="19">
        <f>SUM(H64:W64)</f>
        <v>3329</v>
      </c>
      <c r="Y64" s="19">
        <f>COUNTIF(H64:W64, "&gt;0" )</f>
        <v>16</v>
      </c>
      <c r="Z64" s="19">
        <f>X64/Y64</f>
        <v>208.0625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Roster_Selection_Men!AB72&amp;" " &amp; "V "</f>
        <v xml:space="preserve">Indiana Institute Of Technology V </v>
      </c>
      <c r="C65" s="64" t="str">
        <f>Roster_Selection_Men!AD72</f>
        <v>11-528368</v>
      </c>
      <c r="D65" s="64" t="str">
        <f>Roster_Selection_Men!AE72</f>
        <v>Brandon Haney</v>
      </c>
      <c r="E65" s="65"/>
      <c r="F65" s="1" t="str">
        <f>IF(ISERROR(Individual_Scores_Men_Var!E65), " ", IF(Individual_Scores_Men_Var!E65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Roster_Selection_Men!AB73&amp;" " &amp; "V "</f>
        <v xml:space="preserve">Indiana Institute Of Technology V </v>
      </c>
      <c r="C66" s="64" t="str">
        <f>Roster_Selection_Men!AD73</f>
        <v>11-73178</v>
      </c>
      <c r="D66" s="64" t="str">
        <f>Roster_Selection_Men!AE73</f>
        <v>Brent Shroyer</v>
      </c>
      <c r="E66" s="65"/>
      <c r="F66" s="1" t="str">
        <f>IF(ISERROR(Individual_Scores_Men_Var!E66), " ", IF(Individual_Scores_Men_Var!E66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Roster_Selection_Men!AB74&amp;" " &amp; "V "</f>
        <v xml:space="preserve">Indiana Institute Of Technology V </v>
      </c>
      <c r="C67" s="64" t="str">
        <f>Roster_Selection_Men!AD74</f>
        <v>7914-34818</v>
      </c>
      <c r="D67" s="64" t="str">
        <f>Roster_Selection_Men!AE74</f>
        <v>Chayton Bass</v>
      </c>
      <c r="E67" s="65"/>
      <c r="F67" s="1" t="str">
        <f>IF(ISERROR(Individual_Scores_Men_Var!E67), " ", IF(Individual_Scores_Men_Var!E67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Roster_Selection_Men!AB75&amp;" " &amp; "V "</f>
        <v xml:space="preserve">Indiana Institute Of Technology V </v>
      </c>
      <c r="C68" s="64" t="str">
        <f>Roster_Selection_Men!AD75</f>
        <v>7919-191</v>
      </c>
      <c r="D68" s="64" t="str">
        <f>Roster_Selection_Men!AE75</f>
        <v>Jayden Combs</v>
      </c>
      <c r="E68" s="65"/>
      <c r="F68" s="1" t="str">
        <f>IF(ISERROR(Individual_Scores_Men_Var!E68), " ", IF(Individual_Scores_Men_Var!E68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Roster_Selection_Men!AB76&amp;" " &amp; "V "</f>
        <v xml:space="preserve">Indiana Institute Of Technology V </v>
      </c>
      <c r="C69" s="64" t="str">
        <f>Roster_Selection_Men!AD76</f>
        <v>11-456297</v>
      </c>
      <c r="D69" s="64" t="str">
        <f>Roster_Selection_Men!AE76</f>
        <v>Parker Laubach</v>
      </c>
      <c r="E69" s="65"/>
      <c r="F69" s="1" t="str">
        <f>IF(ISERROR(Individual_Scores_Men_Var!E69), " ", IF(Individual_Scores_Men_Var!E69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Roster_Selection_Men!AB77&amp;" " &amp; "V "</f>
        <v xml:space="preserve">Indiana Institute Of Technology V </v>
      </c>
      <c r="C70" s="64" t="str">
        <f>Roster_Selection_Men!AD77</f>
        <v>11-136310</v>
      </c>
      <c r="D70" s="64" t="str">
        <f>Roster_Selection_Men!AE77</f>
        <v>Race Lowder</v>
      </c>
      <c r="E70" s="65"/>
      <c r="F70" s="1" t="str">
        <f>IF(ISERROR(Individual_Scores_Men_Var!E70), " ", IF(Individual_Scores_Men_Var!E70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Roster_Selection_Men!AB78&amp;" " &amp; "V "</f>
        <v xml:space="preserve"> V </v>
      </c>
      <c r="C71" s="64" t="str">
        <f>Roster_Selection_Men!AD78</f>
        <v/>
      </c>
      <c r="D71" s="64" t="str">
        <f>Roster_Selection_Men!AE78</f>
        <v/>
      </c>
      <c r="E71" s="65"/>
      <c r="F71" s="1" t="str">
        <f>IF(ISERROR(Individual_Scores_Men_Var!E71), " ", IF(Individual_Scores_Men_Var!E71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683</v>
      </c>
      <c r="C72" s="66" t="str">
        <f>Individual_Scores_Men_Var!C72</f>
        <v/>
      </c>
      <c r="D72" s="67" t="str">
        <f>Individual_Scores_Men_Var!D72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683</v>
      </c>
      <c r="C73" s="66" t="str">
        <f>Individual_Scores_Men_Var!C73</f>
        <v/>
      </c>
      <c r="D73" s="67" t="str">
        <f>Individual_Scores_Men_Var!D73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683</v>
      </c>
      <c r="C74" s="66" t="str">
        <f>Individual_Scores_Men_Var!C74</f>
        <v/>
      </c>
      <c r="D74" s="67" t="str">
        <f>Individual_Scores_Men_Var!D74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Roster_Selection_Men!AB95&amp;" " &amp; "V "</f>
        <v xml:space="preserve">Lawrence Technological University V </v>
      </c>
      <c r="C77" s="64" t="str">
        <f>Roster_Selection_Men!AD95</f>
        <v>8766-19598</v>
      </c>
      <c r="D77" s="64" t="str">
        <f>Roster_Selection_Men!AE95</f>
        <v>Ayden Davis</v>
      </c>
      <c r="E77" s="65"/>
      <c r="F77" s="1" t="str">
        <f>IF(ISERROR(Individual_Scores_Men_Var!E77), " ", IF(Individual_Scores_Men_Var!E77 = "Yes", "Yes", "  "))</f>
        <v xml:space="preserve">  </v>
      </c>
      <c r="G77" s="24" t="s">
        <v>672</v>
      </c>
      <c r="H77" s="44">
        <v>212</v>
      </c>
      <c r="I77" s="44">
        <v>247</v>
      </c>
      <c r="J77" s="44">
        <v>222</v>
      </c>
      <c r="K77" s="44">
        <v>149</v>
      </c>
      <c r="L77" s="44">
        <v>223</v>
      </c>
      <c r="M77" s="44">
        <v>212</v>
      </c>
      <c r="N77" s="44">
        <v>204</v>
      </c>
      <c r="O77" s="44">
        <v>176</v>
      </c>
      <c r="P77" s="44">
        <v>215</v>
      </c>
      <c r="Q77" s="44">
        <v>212</v>
      </c>
      <c r="R77" s="44">
        <v>223</v>
      </c>
      <c r="S77" s="44">
        <v>228</v>
      </c>
      <c r="T77" s="44">
        <v>226</v>
      </c>
      <c r="U77" s="44">
        <v>213</v>
      </c>
      <c r="V77" s="44">
        <v>174</v>
      </c>
      <c r="W77" s="44">
        <v>248</v>
      </c>
      <c r="X77" s="19">
        <f>SUM(H77:W77)</f>
        <v>3384</v>
      </c>
      <c r="Y77" s="19">
        <f>COUNTIF(H77:W77, "&gt;0" )</f>
        <v>16</v>
      </c>
      <c r="Z77" s="19">
        <f>X77/Y77</f>
        <v>211.5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Roster_Selection_Men!AB96&amp;" " &amp; "V "</f>
        <v xml:space="preserve">Lawrence Technological University V </v>
      </c>
      <c r="C78" s="64" t="str">
        <f>Roster_Selection_Men!AD96</f>
        <v>11-386200</v>
      </c>
      <c r="D78" s="64" t="str">
        <f>Roster_Selection_Men!AE96</f>
        <v>Cayleb Carey</v>
      </c>
      <c r="E78" s="65"/>
      <c r="F78" s="1" t="str">
        <f>IF(ISERROR(Individual_Scores_Men_Var!E78), " ", IF(Individual_Scores_Men_Var!E78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Roster_Selection_Men!AB97&amp;" " &amp; "V "</f>
        <v xml:space="preserve">Lawrence Technological University V </v>
      </c>
      <c r="C79" s="64" t="str">
        <f>Roster_Selection_Men!AD97</f>
        <v>11-528575</v>
      </c>
      <c r="D79" s="64" t="str">
        <f>Roster_Selection_Men!AE97</f>
        <v>Connor Nowak</v>
      </c>
      <c r="E79" s="65"/>
      <c r="F79" s="1" t="str">
        <f>IF(ISERROR(Individual_Scores_Men_Var!E79), " ", IF(Individual_Scores_Men_Var!E79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Roster_Selection_Men!AB98&amp;" " &amp; "V "</f>
        <v xml:space="preserve">Lawrence Technological University V </v>
      </c>
      <c r="C80" s="64" t="str">
        <f>Roster_Selection_Men!AD98</f>
        <v>11-540891</v>
      </c>
      <c r="D80" s="64" t="str">
        <f>Roster_Selection_Men!AE98</f>
        <v>Costa Gastouniotis</v>
      </c>
      <c r="E80" s="65"/>
      <c r="F80" s="1" t="str">
        <f>IF(ISERROR(Individual_Scores_Men_Var!E80), " ", IF(Individual_Scores_Men_Var!E80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Roster_Selection_Men!AB99&amp;" " &amp; "V "</f>
        <v xml:space="preserve">Lawrence Technological University V </v>
      </c>
      <c r="C81" s="64" t="str">
        <f>Roster_Selection_Men!AD99</f>
        <v>5617-4041</v>
      </c>
      <c r="D81" s="64" t="str">
        <f>Roster_Selection_Men!AE99</f>
        <v>Jarin Kurashige</v>
      </c>
      <c r="E81" s="65"/>
      <c r="F81" s="1" t="str">
        <f>IF(ISERROR(Individual_Scores_Men_Var!E81), " ", IF(Individual_Scores_Men_Var!E81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Roster_Selection_Men!AB100&amp;" " &amp; "V "</f>
        <v xml:space="preserve">Lawrence Technological University V </v>
      </c>
      <c r="C82" s="64" t="str">
        <f>Roster_Selection_Men!AD100</f>
        <v>11-377079</v>
      </c>
      <c r="D82" s="64" t="str">
        <f>Roster_Selection_Men!AE100</f>
        <v>Jervon Webster</v>
      </c>
      <c r="E82" s="65"/>
      <c r="F82" s="1" t="str">
        <f>IF(ISERROR(Individual_Scores_Men_Var!E82), " ", IF(Individual_Scores_Men_Var!E82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Roster_Selection_Men!AB101&amp;" " &amp; "V "</f>
        <v xml:space="preserve">Lawrence Technological University V </v>
      </c>
      <c r="C83" s="64" t="str">
        <f>Roster_Selection_Men!AD101</f>
        <v>8431-14652</v>
      </c>
      <c r="D83" s="64" t="str">
        <f>Roster_Selection_Men!AE101</f>
        <v>Michael Weber</v>
      </c>
      <c r="E83" s="65"/>
      <c r="F83" s="1" t="str">
        <f>IF(ISERROR(Individual_Scores_Men_Var!E83), " ", IF(Individual_Scores_Men_Var!E83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Roster_Selection_Men!AB102&amp;" " &amp; "V "</f>
        <v xml:space="preserve">Lawrence Technological University V </v>
      </c>
      <c r="C84" s="64" t="str">
        <f>Roster_Selection_Men!AD102</f>
        <v>11-392577</v>
      </c>
      <c r="D84" s="64" t="str">
        <f>Roster_Selection_Men!AE102</f>
        <v>Noah Samuels</v>
      </c>
      <c r="E84" s="65"/>
      <c r="F84" s="1" t="str">
        <f>IF(ISERROR(Individual_Scores_Men_Var!E84), " ", IF(Individual_Scores_Men_Var!E84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684</v>
      </c>
      <c r="C85" s="66" t="str">
        <f>Individual_Scores_Men_Var!C85</f>
        <v/>
      </c>
      <c r="D85" s="67" t="str">
        <f>Individual_Scores_Men_Var!D85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684</v>
      </c>
      <c r="C86" s="66" t="str">
        <f>Individual_Scores_Men_Var!C86</f>
        <v/>
      </c>
      <c r="D86" s="67" t="str">
        <f>Individual_Scores_Men_Var!D86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684</v>
      </c>
      <c r="C87" s="66" t="str">
        <f>Individual_Scores_Men_Var!C87</f>
        <v/>
      </c>
      <c r="D87" s="67" t="str">
        <f>Individual_Scores_Men_Var!D87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Roster_Selection_Men!AB115&amp;" " &amp; "V "</f>
        <v xml:space="preserve">Lourdes University V </v>
      </c>
      <c r="C90" s="64" t="str">
        <f>Roster_Selection_Men!AD115</f>
        <v>11-530264</v>
      </c>
      <c r="D90" s="64" t="str">
        <f>Roster_Selection_Men!AE115</f>
        <v>Aaron Lenz</v>
      </c>
      <c r="E90" s="65"/>
      <c r="F90" s="1" t="str">
        <f>IF(ISERROR(Individual_Scores_Men_Var!E90), " ", IF(Individual_Scores_Men_Var!E90 = "Yes", "Yes", "  "))</f>
        <v xml:space="preserve">  </v>
      </c>
      <c r="G90" s="24" t="s">
        <v>672</v>
      </c>
      <c r="H90" s="44">
        <v>186</v>
      </c>
      <c r="I90" s="44">
        <v>196</v>
      </c>
      <c r="J90" s="44">
        <v>138</v>
      </c>
      <c r="K90" s="44">
        <v>149</v>
      </c>
      <c r="L90" s="44">
        <v>129</v>
      </c>
      <c r="M90" s="44">
        <v>179</v>
      </c>
      <c r="N90" s="44">
        <v>127</v>
      </c>
      <c r="O90" s="44">
        <v>147</v>
      </c>
      <c r="P90" s="44">
        <v>151</v>
      </c>
      <c r="Q90" s="44">
        <v>113</v>
      </c>
      <c r="R90" s="44">
        <v>179</v>
      </c>
      <c r="S90" s="44">
        <v>146</v>
      </c>
      <c r="T90" s="44">
        <v>123</v>
      </c>
      <c r="U90" s="44">
        <v>133</v>
      </c>
      <c r="V90" s="44">
        <v>129</v>
      </c>
      <c r="W90" s="44">
        <v>166</v>
      </c>
      <c r="X90" s="19">
        <f>SUM(H90:W90)</f>
        <v>2391</v>
      </c>
      <c r="Y90" s="19">
        <f>COUNTIF(H90:W90, "&gt;0" )</f>
        <v>16</v>
      </c>
      <c r="Z90" s="19">
        <f>X90/Y90</f>
        <v>149.4375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Roster_Selection_Men!AB116&amp;" " &amp; "V "</f>
        <v xml:space="preserve">Lourdes University V </v>
      </c>
      <c r="C91" s="64" t="str">
        <f>Roster_Selection_Men!AD116</f>
        <v>11-428934</v>
      </c>
      <c r="D91" s="64" t="str">
        <f>Roster_Selection_Men!AE116</f>
        <v>DJ Barton</v>
      </c>
      <c r="E91" s="65"/>
      <c r="F91" s="1" t="str">
        <f>IF(ISERROR(Individual_Scores_Men_Var!E91), " ", IF(Individual_Scores_Men_Var!E91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Roster_Selection_Men!AB117&amp;" " &amp; "V "</f>
        <v xml:space="preserve">Lourdes University V </v>
      </c>
      <c r="C92" s="64" t="str">
        <f>Roster_Selection_Men!AD117</f>
        <v>23-13645</v>
      </c>
      <c r="D92" s="64" t="str">
        <f>Roster_Selection_Men!AE117</f>
        <v>Dylan Erway</v>
      </c>
      <c r="E92" s="65"/>
      <c r="F92" s="1" t="str">
        <f>IF(ISERROR(Individual_Scores_Men_Var!E92), " ", IF(Individual_Scores_Men_Var!E92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Roster_Selection_Men!AB118&amp;" " &amp; "V "</f>
        <v xml:space="preserve">Lourdes University V </v>
      </c>
      <c r="C93" s="64" t="str">
        <f>Roster_Selection_Men!AD118</f>
        <v>5777-2939</v>
      </c>
      <c r="D93" s="64" t="str">
        <f>Roster_Selection_Men!AE118</f>
        <v>Ethan Achten</v>
      </c>
      <c r="E93" s="65"/>
      <c r="F93" s="1" t="str">
        <f>IF(ISERROR(Individual_Scores_Men_Var!E93), " ", IF(Individual_Scores_Men_Var!E93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Roster_Selection_Men!AB119&amp;" " &amp; "V "</f>
        <v xml:space="preserve">Lourdes University V </v>
      </c>
      <c r="C94" s="64" t="str">
        <f>Roster_Selection_Men!AD119</f>
        <v>11-83799</v>
      </c>
      <c r="D94" s="64" t="str">
        <f>Roster_Selection_Men!AE119</f>
        <v>Tyler Rose</v>
      </c>
      <c r="E94" s="65"/>
      <c r="F94" s="1" t="str">
        <f>IF(ISERROR(Individual_Scores_Men_Var!E94), " ", IF(Individual_Scores_Men_Var!E94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Roster_Selection_Men!AB120&amp;" " &amp; "V "</f>
        <v xml:space="preserve">Lourdes University V </v>
      </c>
      <c r="C95" s="64" t="str">
        <f>Roster_Selection_Men!AD120</f>
        <v>23-34736</v>
      </c>
      <c r="D95" s="64" t="str">
        <f>Roster_Selection_Men!AE120</f>
        <v>Zachary Gibson</v>
      </c>
      <c r="E95" s="65"/>
      <c r="F95" s="1" t="str">
        <f>IF(ISERROR(Individual_Scores_Men_Var!E95), " ", IF(Individual_Scores_Men_Var!E95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Roster_Selection_Men!AB121&amp;" " &amp; "V "</f>
        <v xml:space="preserve"> V </v>
      </c>
      <c r="C96" s="64" t="str">
        <f>Roster_Selection_Men!AD121</f>
        <v/>
      </c>
      <c r="D96" s="64" t="str">
        <f>Roster_Selection_Men!AE121</f>
        <v/>
      </c>
      <c r="E96" s="65"/>
      <c r="F96" s="1" t="str">
        <f>IF(ISERROR(Individual_Scores_Men_Var!E96), " ", IF(Individual_Scores_Men_Var!E96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Roster_Selection_Men!AB122&amp;" " &amp; "V "</f>
        <v xml:space="preserve"> V </v>
      </c>
      <c r="C97" s="64" t="str">
        <f>Roster_Selection_Men!AD122</f>
        <v/>
      </c>
      <c r="D97" s="64" t="str">
        <f>Roster_Selection_Men!AE122</f>
        <v/>
      </c>
      <c r="E97" s="65"/>
      <c r="F97" s="1" t="str">
        <f>IF(ISERROR(Individual_Scores_Men_Var!E97), " ", IF(Individual_Scores_Men_Var!E97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685</v>
      </c>
      <c r="C98" s="66" t="str">
        <f>Individual_Scores_Men_Var!C98</f>
        <v/>
      </c>
      <c r="D98" s="67" t="str">
        <f>Individual_Scores_Men_Var!D98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685</v>
      </c>
      <c r="C99" s="66" t="str">
        <f>Individual_Scores_Men_Var!C99</f>
        <v/>
      </c>
      <c r="D99" s="67" t="str">
        <f>Individual_Scores_Men_Var!D99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685</v>
      </c>
      <c r="C100" s="66" t="str">
        <f>Individual_Scores_Men_Var!C100</f>
        <v/>
      </c>
      <c r="D100" s="67" t="str">
        <f>Individual_Scores_Men_Var!D100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tr">
        <f>Roster_Selection_Men!AB123&amp;" " &amp; "V "</f>
        <v xml:space="preserve">Madonna University V </v>
      </c>
      <c r="C103" s="64" t="str">
        <f>Roster_Selection_Men!AD123</f>
        <v>7914-20765</v>
      </c>
      <c r="D103" s="64" t="str">
        <f>Roster_Selection_Men!AE123</f>
        <v>Andrew Cetnar</v>
      </c>
      <c r="E103" s="65"/>
      <c r="F103" s="1" t="str">
        <f>IF(ISERROR(Individual_Scores_Men_Var!E103), " ", IF(Individual_Scores_Men_Var!E103 = "Yes", "Yes", "  "))</f>
        <v xml:space="preserve">  </v>
      </c>
      <c r="G103" s="24" t="s">
        <v>672</v>
      </c>
      <c r="H103" s="44">
        <v>174</v>
      </c>
      <c r="I103" s="44">
        <v>235</v>
      </c>
      <c r="J103" s="44">
        <v>184</v>
      </c>
      <c r="K103" s="44">
        <v>156</v>
      </c>
      <c r="L103" s="44">
        <v>194</v>
      </c>
      <c r="M103" s="44">
        <v>210</v>
      </c>
      <c r="N103" s="44">
        <v>184</v>
      </c>
      <c r="O103" s="44">
        <v>165</v>
      </c>
      <c r="P103" s="44">
        <v>258</v>
      </c>
      <c r="Q103" s="44">
        <v>231</v>
      </c>
      <c r="R103" s="44">
        <v>166</v>
      </c>
      <c r="S103" s="44">
        <v>167</v>
      </c>
      <c r="T103" s="44">
        <v>210</v>
      </c>
      <c r="U103" s="44">
        <v>179</v>
      </c>
      <c r="V103" s="44">
        <v>266</v>
      </c>
      <c r="W103" s="44">
        <v>213</v>
      </c>
      <c r="X103" s="19">
        <f>SUM(H103:W103)</f>
        <v>3192</v>
      </c>
      <c r="Y103" s="19">
        <f>COUNTIF(H103:W103, "&gt;0" )</f>
        <v>16</v>
      </c>
      <c r="Z103" s="19">
        <f>X103/Y103</f>
        <v>199.5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tr">
        <f>Roster_Selection_Men!AB124&amp;" " &amp; "V "</f>
        <v xml:space="preserve">Madonna University V </v>
      </c>
      <c r="C104" s="64" t="str">
        <f>Roster_Selection_Men!AD124</f>
        <v>11-42515</v>
      </c>
      <c r="D104" s="64" t="str">
        <f>Roster_Selection_Men!AE124</f>
        <v>Anthony Thibodeaux</v>
      </c>
      <c r="E104" s="65"/>
      <c r="F104" s="1" t="str">
        <f>IF(ISERROR(Individual_Scores_Men_Var!E104), " ", IF(Individual_Scores_Men_Var!E104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tr">
        <f>Roster_Selection_Men!AB125&amp;" " &amp; "V "</f>
        <v xml:space="preserve">Madonna University V </v>
      </c>
      <c r="C105" s="64" t="str">
        <f>Roster_Selection_Men!AD125</f>
        <v>8568-433185</v>
      </c>
      <c r="D105" s="64" t="str">
        <f>Roster_Selection_Men!AE125</f>
        <v>Brandon Leavitt</v>
      </c>
      <c r="E105" s="65"/>
      <c r="F105" s="1" t="str">
        <f>IF(ISERROR(Individual_Scores_Men_Var!E105), " ", IF(Individual_Scores_Men_Var!E105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tr">
        <f>Roster_Selection_Men!AB126&amp;" " &amp; "V "</f>
        <v xml:space="preserve">Madonna University V </v>
      </c>
      <c r="C106" s="64" t="str">
        <f>Roster_Selection_Men!AD126</f>
        <v>11-680528</v>
      </c>
      <c r="D106" s="64" t="str">
        <f>Roster_Selection_Men!AE126</f>
        <v>Haydn Debacker</v>
      </c>
      <c r="E106" s="65"/>
      <c r="F106" s="1" t="str">
        <f>IF(ISERROR(Individual_Scores_Men_Var!E106), " ", IF(Individual_Scores_Men_Var!E106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tr">
        <f>Roster_Selection_Men!AB127&amp;" " &amp; "V "</f>
        <v xml:space="preserve">Madonna University V </v>
      </c>
      <c r="C107" s="64" t="str">
        <f>Roster_Selection_Men!AD127</f>
        <v>7914-21739</v>
      </c>
      <c r="D107" s="64" t="str">
        <f>Roster_Selection_Men!AE127</f>
        <v>Keith Mcleod</v>
      </c>
      <c r="E107" s="65"/>
      <c r="F107" s="1" t="str">
        <f>IF(ISERROR(Individual_Scores_Men_Var!E107), " ", IF(Individual_Scores_Men_Var!E107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tr">
        <f>Roster_Selection_Men!AB128&amp;" " &amp; "V "</f>
        <v xml:space="preserve">Madonna University V </v>
      </c>
      <c r="C108" s="64" t="str">
        <f>Roster_Selection_Men!AD128</f>
        <v>11-415097</v>
      </c>
      <c r="D108" s="64" t="str">
        <f>Roster_Selection_Men!AE128</f>
        <v>Ken Kloth</v>
      </c>
      <c r="E108" s="65"/>
      <c r="F108" s="1" t="str">
        <f>IF(ISERROR(Individual_Scores_Men_Var!E108), " ", IF(Individual_Scores_Men_Var!E108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tr">
        <f>Roster_Selection_Men!AB129&amp;" " &amp; "V "</f>
        <v xml:space="preserve"> V </v>
      </c>
      <c r="C109" s="64" t="str">
        <f>Roster_Selection_Men!AD129</f>
        <v/>
      </c>
      <c r="D109" s="64" t="str">
        <f>Roster_Selection_Men!AE129</f>
        <v/>
      </c>
      <c r="E109" s="65"/>
      <c r="F109" s="1" t="str">
        <f>IF(ISERROR(Individual_Scores_Men_Var!E109), " ", IF(Individual_Scores_Men_Var!E109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tr">
        <f>Roster_Selection_Men!AB130&amp;" " &amp; "V "</f>
        <v xml:space="preserve"> V </v>
      </c>
      <c r="C110" s="64" t="str">
        <f>Roster_Selection_Men!AD130</f>
        <v/>
      </c>
      <c r="D110" s="64" t="str">
        <f>Roster_Selection_Men!AE130</f>
        <v/>
      </c>
      <c r="E110" s="65"/>
      <c r="F110" s="1" t="str">
        <f>IF(ISERROR(Individual_Scores_Men_Var!E110), " ", IF(Individual_Scores_Men_Var!E110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4" t="s">
        <v>686</v>
      </c>
      <c r="C111" s="66" t="str">
        <f>Individual_Scores_Men_Var!C111</f>
        <v/>
      </c>
      <c r="D111" s="67" t="str">
        <f>Individual_Scores_Men_Var!D111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4" t="s">
        <v>686</v>
      </c>
      <c r="C112" s="66" t="str">
        <f>Individual_Scores_Men_Var!C112</f>
        <v/>
      </c>
      <c r="D112" s="67" t="str">
        <f>Individual_Scores_Men_Var!D112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4" t="s">
        <v>686</v>
      </c>
      <c r="C113" s="66" t="str">
        <f>Individual_Scores_Men_Var!C113</f>
        <v/>
      </c>
      <c r="D113" s="67" t="str">
        <f>Individual_Scores_Men_Var!D113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tr">
        <f>Roster_Selection_Men!AB137&amp;" " &amp; "V "</f>
        <v xml:space="preserve">Michigan-Dearborn V </v>
      </c>
      <c r="C116" s="64" t="str">
        <f>Roster_Selection_Men!AD137</f>
        <v>21-6240</v>
      </c>
      <c r="D116" s="64" t="str">
        <f>Roster_Selection_Men!AE137</f>
        <v>Jaylen Watson</v>
      </c>
      <c r="E116" s="65"/>
      <c r="F116" s="1" t="str">
        <f>IF(ISERROR(Individual_Scores_Men_Var!E116), " ", IF(Individual_Scores_Men_Var!E116 = "Yes", "Yes", "  "))</f>
        <v xml:space="preserve">  </v>
      </c>
      <c r="G116" s="24" t="s">
        <v>672</v>
      </c>
      <c r="H116" s="44">
        <v>223</v>
      </c>
      <c r="I116" s="44">
        <v>207</v>
      </c>
      <c r="J116" s="44">
        <v>203</v>
      </c>
      <c r="K116" s="44">
        <v>202</v>
      </c>
      <c r="L116" s="44">
        <v>265</v>
      </c>
      <c r="M116" s="44">
        <v>246</v>
      </c>
      <c r="N116" s="44">
        <v>151</v>
      </c>
      <c r="O116" s="44">
        <v>154</v>
      </c>
      <c r="P116" s="44">
        <v>157</v>
      </c>
      <c r="Q116" s="44">
        <v>186</v>
      </c>
      <c r="R116" s="44">
        <v>187</v>
      </c>
      <c r="S116" s="44">
        <v>190</v>
      </c>
      <c r="T116" s="44">
        <v>153</v>
      </c>
      <c r="U116" s="44">
        <v>213</v>
      </c>
      <c r="V116" s="44">
        <v>169</v>
      </c>
      <c r="W116" s="44">
        <v>168</v>
      </c>
      <c r="X116" s="19">
        <f>SUM(H116:W116)</f>
        <v>3074</v>
      </c>
      <c r="Y116" s="19">
        <f>COUNTIF(H116:W116, "&gt;0" )</f>
        <v>16</v>
      </c>
      <c r="Z116" s="19">
        <f>X116/Y116</f>
        <v>192.125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tr">
        <f>Roster_Selection_Men!AB138&amp;" " &amp; "V "</f>
        <v xml:space="preserve">Michigan-Dearborn V </v>
      </c>
      <c r="C117" s="64" t="str">
        <f>Roster_Selection_Men!AD138</f>
        <v>17-14963</v>
      </c>
      <c r="D117" s="64" t="str">
        <f>Roster_Selection_Men!AE138</f>
        <v>Joseph Devita</v>
      </c>
      <c r="E117" s="65"/>
      <c r="F117" s="1" t="str">
        <f>IF(ISERROR(Individual_Scores_Men_Var!E117), " ", IF(Individual_Scores_Men_Var!E117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tr">
        <f>Roster_Selection_Men!AB139&amp;" " &amp; "V "</f>
        <v xml:space="preserve">Michigan-Dearborn V </v>
      </c>
      <c r="C118" s="64" t="str">
        <f>Roster_Selection_Men!AD139</f>
        <v>11-563893</v>
      </c>
      <c r="D118" s="64" t="str">
        <f>Roster_Selection_Men!AE139</f>
        <v>Joshua Schunemann</v>
      </c>
      <c r="E118" s="65"/>
      <c r="F118" s="1" t="str">
        <f>IF(ISERROR(Individual_Scores_Men_Var!E118), " ", IF(Individual_Scores_Men_Var!E118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tr">
        <f>Roster_Selection_Men!AB140&amp;" " &amp; "V "</f>
        <v xml:space="preserve">Michigan-Dearborn V </v>
      </c>
      <c r="C119" s="64" t="str">
        <f>Roster_Selection_Men!AD140</f>
        <v>11-493251</v>
      </c>
      <c r="D119" s="64" t="str">
        <f>Roster_Selection_Men!AE140</f>
        <v>Kejuan Mathews</v>
      </c>
      <c r="E119" s="65"/>
      <c r="F119" s="1" t="str">
        <f>IF(ISERROR(Individual_Scores_Men_Var!E119), " ", IF(Individual_Scores_Men_Var!E119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tr">
        <f>Roster_Selection_Men!AB141&amp;" " &amp; "V "</f>
        <v xml:space="preserve">Michigan-Dearborn V </v>
      </c>
      <c r="C120" s="64" t="str">
        <f>Roster_Selection_Men!AD141</f>
        <v>17-102819</v>
      </c>
      <c r="D120" s="64" t="str">
        <f>Roster_Selection_Men!AE141</f>
        <v>Nathan Roberts</v>
      </c>
      <c r="E120" s="65"/>
      <c r="F120" s="1" t="str">
        <f>IF(ISERROR(Individual_Scores_Men_Var!E120), " ", IF(Individual_Scores_Men_Var!E120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tr">
        <f>Roster_Selection_Men!AB142&amp;" " &amp; "V "</f>
        <v xml:space="preserve">Michigan-Dearborn V </v>
      </c>
      <c r="C121" s="64" t="str">
        <f>Roster_Selection_Men!AD142</f>
        <v>22-43371</v>
      </c>
      <c r="D121" s="64" t="str">
        <f>Roster_Selection_Men!AE142</f>
        <v>Philip Albright</v>
      </c>
      <c r="E121" s="65"/>
      <c r="F121" s="1" t="str">
        <f>IF(ISERROR(Individual_Scores_Men_Var!E121), " ", IF(Individual_Scores_Men_Var!E121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tr">
        <f>Roster_Selection_Men!AB143&amp;" " &amp; "V "</f>
        <v xml:space="preserve">Michigan-Dearborn V </v>
      </c>
      <c r="C122" s="64" t="str">
        <f>Roster_Selection_Men!AD143</f>
        <v>8568-371403</v>
      </c>
      <c r="D122" s="64" t="str">
        <f>Roster_Selection_Men!AE143</f>
        <v>Stephen Strzalkowski</v>
      </c>
      <c r="E122" s="65"/>
      <c r="F122" s="1" t="str">
        <f>IF(ISERROR(Individual_Scores_Men_Var!E122), " ", IF(Individual_Scores_Men_Var!E122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tr">
        <f>Roster_Selection_Men!AB144&amp;" " &amp; "V "</f>
        <v xml:space="preserve">Michigan-Dearborn V </v>
      </c>
      <c r="C123" s="64" t="str">
        <f>Roster_Selection_Men!AD144</f>
        <v>11-168582</v>
      </c>
      <c r="D123" s="64" t="str">
        <f>Roster_Selection_Men!AE144</f>
        <v>Zachary Baum</v>
      </c>
      <c r="E123" s="65"/>
      <c r="F123" s="1" t="str">
        <f>IF(ISERROR(Individual_Scores_Men_Var!E123), " ", IF(Individual_Scores_Men_Var!E123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4" t="s">
        <v>687</v>
      </c>
      <c r="C124" s="66" t="str">
        <f>Individual_Scores_Men_Var!C124</f>
        <v/>
      </c>
      <c r="D124" s="67" t="str">
        <f>Individual_Scores_Men_Var!D124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4" t="s">
        <v>687</v>
      </c>
      <c r="C125" s="66" t="str">
        <f>Individual_Scores_Men_Var!C125</f>
        <v/>
      </c>
      <c r="D125" s="67" t="str">
        <f>Individual_Scores_Men_Var!D125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4" t="s">
        <v>687</v>
      </c>
      <c r="C126" s="66" t="str">
        <f>Individual_Scores_Men_Var!C126</f>
        <v/>
      </c>
      <c r="D126" s="67" t="str">
        <f>Individual_Scores_Men_Var!D126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tr">
        <f>Roster_Selection_Men!AB145&amp;" " &amp; "V "</f>
        <v xml:space="preserve">Mount Vernon Nazarene University V </v>
      </c>
      <c r="C129" s="64" t="str">
        <f>Roster_Selection_Men!AD145</f>
        <v>22-10072</v>
      </c>
      <c r="D129" s="64" t="str">
        <f>Roster_Selection_Men!AE145</f>
        <v>Christian Phillips</v>
      </c>
      <c r="E129" s="65"/>
      <c r="F129" s="1" t="str">
        <f>IF(ISERROR(Individual_Scores_Men_Var!E129), " ", IF(Individual_Scores_Men_Var!E129 = "Yes", "Yes", "  "))</f>
        <v xml:space="preserve">  </v>
      </c>
      <c r="G129" s="24" t="s">
        <v>672</v>
      </c>
      <c r="H129" s="44">
        <v>159</v>
      </c>
      <c r="I129" s="44">
        <v>145</v>
      </c>
      <c r="J129" s="44">
        <v>197</v>
      </c>
      <c r="K129" s="44">
        <v>220</v>
      </c>
      <c r="L129" s="44">
        <v>214</v>
      </c>
      <c r="M129" s="44">
        <v>179</v>
      </c>
      <c r="N129" s="44">
        <v>174</v>
      </c>
      <c r="O129" s="44">
        <v>216</v>
      </c>
      <c r="P129" s="44">
        <v>179</v>
      </c>
      <c r="Q129" s="44">
        <v>155</v>
      </c>
      <c r="R129" s="44">
        <v>171</v>
      </c>
      <c r="S129" s="44">
        <v>180</v>
      </c>
      <c r="T129" s="44">
        <v>122</v>
      </c>
      <c r="U129" s="44">
        <v>191</v>
      </c>
      <c r="V129" s="44">
        <v>169</v>
      </c>
      <c r="W129" s="44">
        <v>192</v>
      </c>
      <c r="X129" s="19">
        <f>SUM(H129:W129)</f>
        <v>2863</v>
      </c>
      <c r="Y129" s="19">
        <f>COUNTIF(H129:W129, "&gt;0" )</f>
        <v>16</v>
      </c>
      <c r="Z129" s="19">
        <f>X129/Y129</f>
        <v>178.9375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tr">
        <f>Roster_Selection_Men!AB146&amp;" " &amp; "V "</f>
        <v xml:space="preserve">Mount Vernon Nazarene University V </v>
      </c>
      <c r="C130" s="64" t="str">
        <f>Roster_Selection_Men!AD146</f>
        <v>11-503360</v>
      </c>
      <c r="D130" s="64" t="str">
        <f>Roster_Selection_Men!AE146</f>
        <v>Jacob Burre</v>
      </c>
      <c r="E130" s="65"/>
      <c r="F130" s="1" t="str">
        <f>IF(ISERROR(Individual_Scores_Men_Var!E130), " ", IF(Individual_Scores_Men_Var!E130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tr">
        <f>Roster_Selection_Men!AB147&amp;" " &amp; "V "</f>
        <v xml:space="preserve">Mount Vernon Nazarene University V </v>
      </c>
      <c r="C131" s="64" t="str">
        <f>Roster_Selection_Men!AD147</f>
        <v>18-27353</v>
      </c>
      <c r="D131" s="64" t="str">
        <f>Roster_Selection_Men!AE147</f>
        <v>James Blaney</v>
      </c>
      <c r="E131" s="65"/>
      <c r="F131" s="1" t="str">
        <f>IF(ISERROR(Individual_Scores_Men_Var!E131), " ", IF(Individual_Scores_Men_Var!E131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tr">
        <f>Roster_Selection_Men!AB148&amp;" " &amp; "V "</f>
        <v xml:space="preserve">Mount Vernon Nazarene University V </v>
      </c>
      <c r="C132" s="64" t="str">
        <f>Roster_Selection_Men!AD148</f>
        <v>11-36279</v>
      </c>
      <c r="D132" s="64" t="str">
        <f>Roster_Selection_Men!AE148</f>
        <v>James Gerken</v>
      </c>
      <c r="E132" s="65"/>
      <c r="F132" s="1" t="str">
        <f>IF(ISERROR(Individual_Scores_Men_Var!E132), " ", IF(Individual_Scores_Men_Var!E132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tr">
        <f>Roster_Selection_Men!AB149&amp;" " &amp; "V "</f>
        <v xml:space="preserve">Mount Vernon Nazarene University V </v>
      </c>
      <c r="C133" s="64" t="str">
        <f>Roster_Selection_Men!AD149</f>
        <v>23-14460</v>
      </c>
      <c r="D133" s="64" t="str">
        <f>Roster_Selection_Men!AE149</f>
        <v>Josiah Munro</v>
      </c>
      <c r="E133" s="65"/>
      <c r="F133" s="1" t="str">
        <f>IF(ISERROR(Individual_Scores_Men_Var!E133), " ", IF(Individual_Scores_Men_Var!E133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tr">
        <f>Roster_Selection_Men!AB150&amp;" " &amp; "V "</f>
        <v xml:space="preserve">Mount Vernon Nazarene University V </v>
      </c>
      <c r="C134" s="64" t="str">
        <f>Roster_Selection_Men!AD150</f>
        <v>15-79223</v>
      </c>
      <c r="D134" s="64" t="str">
        <f>Roster_Selection_Men!AE150</f>
        <v>Justin Brown</v>
      </c>
      <c r="E134" s="65"/>
      <c r="F134" s="1" t="str">
        <f>IF(ISERROR(Individual_Scores_Men_Var!E134), " ", IF(Individual_Scores_Men_Var!E134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tr">
        <f>Roster_Selection_Men!AB151&amp;" " &amp; "V "</f>
        <v xml:space="preserve">Mount Vernon Nazarene University V </v>
      </c>
      <c r="C135" s="64" t="str">
        <f>Roster_Selection_Men!AD151</f>
        <v>16-132262</v>
      </c>
      <c r="D135" s="64" t="str">
        <f>Roster_Selection_Men!AE151</f>
        <v>Kobe Green</v>
      </c>
      <c r="E135" s="65"/>
      <c r="F135" s="1" t="str">
        <f>IF(ISERROR(Individual_Scores_Men_Var!E135), " ", IF(Individual_Scores_Men_Var!E135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tr">
        <f>Roster_Selection_Men!AB152&amp;" " &amp; "V "</f>
        <v xml:space="preserve">Mount Vernon Nazarene University V </v>
      </c>
      <c r="C136" s="64" t="str">
        <f>Roster_Selection_Men!AD152</f>
        <v>7914-19605</v>
      </c>
      <c r="D136" s="64" t="str">
        <f>Roster_Selection_Men!AE152</f>
        <v>Timothy Burrows</v>
      </c>
      <c r="E136" s="65"/>
      <c r="F136" s="1" t="str">
        <f>IF(ISERROR(Individual_Scores_Men_Var!E136), " ", IF(Individual_Scores_Men_Var!E136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4" t="s">
        <v>688</v>
      </c>
      <c r="C137" s="66" t="str">
        <f>Individual_Scores_Men_Var!C137</f>
        <v/>
      </c>
      <c r="D137" s="67" t="str">
        <f>Individual_Scores_Men_Var!D137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4" t="s">
        <v>688</v>
      </c>
      <c r="C138" s="66" t="str">
        <f>Individual_Scores_Men_Var!C138</f>
        <v/>
      </c>
      <c r="D138" s="67" t="str">
        <f>Individual_Scores_Men_Var!D138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4" t="s">
        <v>688</v>
      </c>
      <c r="C139" s="66" t="str">
        <f>Individual_Scores_Men_Var!C139</f>
        <v/>
      </c>
      <c r="D139" s="67" t="str">
        <f>Individual_Scores_Men_Var!D139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tr">
        <f>Roster_Selection_Men!AB157&amp;" " &amp; "V "</f>
        <v xml:space="preserve">Rochester University V </v>
      </c>
      <c r="C142" s="64" t="str">
        <f>Roster_Selection_Men!AD157</f>
        <v>19-84013</v>
      </c>
      <c r="D142" s="64" t="str">
        <f>Roster_Selection_Men!AE157</f>
        <v>Alexander Miller</v>
      </c>
      <c r="E142" s="65"/>
      <c r="F142" s="1" t="str">
        <f>IF(ISERROR(Individual_Scores_Men_Var!E142), " ", IF(Individual_Scores_Men_Var!E142 = "Yes", "Yes", "  "))</f>
        <v xml:space="preserve">  </v>
      </c>
      <c r="G142" s="24" t="s">
        <v>672</v>
      </c>
      <c r="H142" s="44">
        <v>209</v>
      </c>
      <c r="I142" s="44">
        <v>186</v>
      </c>
      <c r="J142" s="44">
        <v>178</v>
      </c>
      <c r="K142" s="44">
        <v>174</v>
      </c>
      <c r="L142" s="44">
        <v>212</v>
      </c>
      <c r="M142" s="44">
        <v>201</v>
      </c>
      <c r="N142" s="44">
        <v>148</v>
      </c>
      <c r="O142" s="44">
        <v>190</v>
      </c>
      <c r="P142" s="44">
        <v>184</v>
      </c>
      <c r="Q142" s="44">
        <v>151</v>
      </c>
      <c r="R142" s="44">
        <v>140</v>
      </c>
      <c r="S142" s="44">
        <v>158</v>
      </c>
      <c r="T142" s="44">
        <v>146</v>
      </c>
      <c r="U142" s="44">
        <v>208</v>
      </c>
      <c r="V142" s="44">
        <v>195</v>
      </c>
      <c r="W142" s="44">
        <v>166</v>
      </c>
      <c r="X142" s="19">
        <f>SUM(H142:W142)</f>
        <v>2846</v>
      </c>
      <c r="Y142" s="19">
        <f>COUNTIF(H142:W142, "&gt;0" )</f>
        <v>16</v>
      </c>
      <c r="Z142" s="19">
        <f>X142/Y142</f>
        <v>177.875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tr">
        <f>Roster_Selection_Men!AB158&amp;" " &amp; "V "</f>
        <v xml:space="preserve">Rochester University V </v>
      </c>
      <c r="C143" s="64" t="str">
        <f>Roster_Selection_Men!AD158</f>
        <v>18-87248</v>
      </c>
      <c r="D143" s="64" t="str">
        <f>Roster_Selection_Men!AE158</f>
        <v>Brian Henry</v>
      </c>
      <c r="E143" s="65"/>
      <c r="F143" s="1" t="str">
        <f>IF(ISERROR(Individual_Scores_Men_Var!E143), " ", IF(Individual_Scores_Men_Var!E143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tr">
        <f>Roster_Selection_Men!AB159&amp;" " &amp; "V "</f>
        <v xml:space="preserve">Rochester University V </v>
      </c>
      <c r="C144" s="64" t="str">
        <f>Roster_Selection_Men!AD159</f>
        <v>11-493030</v>
      </c>
      <c r="D144" s="64" t="str">
        <f>Roster_Selection_Men!AE159</f>
        <v>Brian Shimabukuro</v>
      </c>
      <c r="E144" s="65"/>
      <c r="F144" s="1" t="str">
        <f>IF(ISERROR(Individual_Scores_Men_Var!E144), " ", IF(Individual_Scores_Men_Var!E144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tr">
        <f>Roster_Selection_Men!AB160&amp;" " &amp; "V "</f>
        <v xml:space="preserve">Rochester University V </v>
      </c>
      <c r="C145" s="64" t="str">
        <f>Roster_Selection_Men!AD160</f>
        <v>20-59088</v>
      </c>
      <c r="D145" s="64" t="str">
        <f>Roster_Selection_Men!AE160</f>
        <v>Jackson Vlassis</v>
      </c>
      <c r="E145" s="65"/>
      <c r="F145" s="1" t="str">
        <f>IF(ISERROR(Individual_Scores_Men_Var!E145), " ", IF(Individual_Scores_Men_Var!E145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tr">
        <f>Roster_Selection_Men!AB161&amp;" " &amp; "V "</f>
        <v xml:space="preserve">Rochester University V </v>
      </c>
      <c r="C146" s="64" t="str">
        <f>Roster_Selection_Men!AD161</f>
        <v>21-3224</v>
      </c>
      <c r="D146" s="64" t="str">
        <f>Roster_Selection_Men!AE161</f>
        <v>Jake Thompson</v>
      </c>
      <c r="E146" s="65"/>
      <c r="F146" s="1" t="str">
        <f>IF(ISERROR(Individual_Scores_Men_Var!E146), " ", IF(Individual_Scores_Men_Var!E146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tr">
        <f>Roster_Selection_Men!AB162&amp;" " &amp; "V "</f>
        <v xml:space="preserve">Rochester University V </v>
      </c>
      <c r="C147" s="64" t="str">
        <f>Roster_Selection_Men!AD162</f>
        <v>11-268250</v>
      </c>
      <c r="D147" s="64" t="str">
        <f>Roster_Selection_Men!AE162</f>
        <v>Luke Acton</v>
      </c>
      <c r="E147" s="65"/>
      <c r="F147" s="1" t="str">
        <f>IF(ISERROR(Individual_Scores_Men_Var!E147), " ", IF(Individual_Scores_Men_Var!E147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tr">
        <f>Roster_Selection_Men!AB163&amp;" " &amp; "V "</f>
        <v xml:space="preserve">Rochester University V </v>
      </c>
      <c r="C148" s="64" t="str">
        <f>Roster_Selection_Men!AD163</f>
        <v>11-697167</v>
      </c>
      <c r="D148" s="64" t="str">
        <f>Roster_Selection_Men!AE163</f>
        <v>Tony Verbeke</v>
      </c>
      <c r="E148" s="65"/>
      <c r="F148" s="1" t="str">
        <f>IF(ISERROR(Individual_Scores_Men_Var!E148), " ", IF(Individual_Scores_Men_Var!E148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tr">
        <f>Roster_Selection_Men!AB164&amp;" " &amp; "V "</f>
        <v xml:space="preserve">Rochester University V </v>
      </c>
      <c r="C149" s="64" t="str">
        <f>Roster_Selection_Men!AD164</f>
        <v>5617-4080</v>
      </c>
      <c r="D149" s="64" t="str">
        <f>Roster_Selection_Men!AE164</f>
        <v>Tylan Kim-Arellano</v>
      </c>
      <c r="E149" s="65"/>
      <c r="F149" s="1" t="str">
        <f>IF(ISERROR(Individual_Scores_Men_Var!E149), " ", IF(Individual_Scores_Men_Var!E149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4" t="s">
        <v>689</v>
      </c>
      <c r="C150" s="66" t="str">
        <f>Individual_Scores_Men_Var!C150</f>
        <v/>
      </c>
      <c r="D150" s="67" t="str">
        <f>Individual_Scores_Men_Var!D150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4" t="s">
        <v>689</v>
      </c>
      <c r="C151" s="66" t="str">
        <f>Individual_Scores_Men_Var!C151</f>
        <v/>
      </c>
      <c r="D151" s="67" t="str">
        <f>Individual_Scores_Men_Var!D151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4" t="s">
        <v>689</v>
      </c>
      <c r="C152" s="66" t="str">
        <f>Individual_Scores_Men_Var!C152</f>
        <v/>
      </c>
      <c r="D152" s="67" t="str">
        <f>Individual_Scores_Men_Var!D152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tr">
        <f>Roster_Selection_Men!AB175&amp;" " &amp; "V "</f>
        <v xml:space="preserve">Siena Heights University V </v>
      </c>
      <c r="C155" s="64" t="str">
        <f>Roster_Selection_Men!AD175</f>
        <v>11-513107</v>
      </c>
      <c r="D155" s="64" t="str">
        <f>Roster_Selection_Men!AE175</f>
        <v>Charles Scopone</v>
      </c>
      <c r="E155" s="65"/>
      <c r="F155" s="1" t="str">
        <f>IF(ISERROR(Individual_Scores_Men_Var!E155), " ", IF(Individual_Scores_Men_Var!E155 = "Yes", "Yes", "  "))</f>
        <v xml:space="preserve">  </v>
      </c>
      <c r="G155" s="24" t="s">
        <v>672</v>
      </c>
      <c r="H155" s="44">
        <v>202</v>
      </c>
      <c r="I155" s="44">
        <v>233</v>
      </c>
      <c r="J155" s="44">
        <v>201</v>
      </c>
      <c r="K155" s="44">
        <v>199</v>
      </c>
      <c r="L155" s="44">
        <v>144</v>
      </c>
      <c r="M155" s="44">
        <v>171</v>
      </c>
      <c r="N155" s="44">
        <v>221</v>
      </c>
      <c r="O155" s="44">
        <v>194</v>
      </c>
      <c r="P155" s="44">
        <v>240</v>
      </c>
      <c r="Q155" s="44">
        <v>200</v>
      </c>
      <c r="R155" s="44">
        <v>195</v>
      </c>
      <c r="S155" s="44">
        <v>150</v>
      </c>
      <c r="T155" s="44">
        <v>177</v>
      </c>
      <c r="U155" s="44">
        <v>157</v>
      </c>
      <c r="V155" s="44">
        <v>200</v>
      </c>
      <c r="W155" s="44">
        <v>159</v>
      </c>
      <c r="X155" s="19">
        <f>SUM(H155:W155)</f>
        <v>3043</v>
      </c>
      <c r="Y155" s="19">
        <f>COUNTIF(H155:W155, "&gt;0" )</f>
        <v>16</v>
      </c>
      <c r="Z155" s="19">
        <f>X155/Y155</f>
        <v>190.1875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tr">
        <f>Roster_Selection_Men!AB176&amp;" " &amp; "V "</f>
        <v xml:space="preserve">Siena Heights University V </v>
      </c>
      <c r="C156" s="64" t="str">
        <f>Roster_Selection_Men!AD176</f>
        <v>20-48193</v>
      </c>
      <c r="D156" s="64" t="str">
        <f>Roster_Selection_Men!AE176</f>
        <v>Cooper Greuling</v>
      </c>
      <c r="E156" s="65"/>
      <c r="F156" s="1" t="str">
        <f>IF(ISERROR(Individual_Scores_Men_Var!E156), " ", IF(Individual_Scores_Men_Var!E156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tr">
        <f>Roster_Selection_Men!AB177&amp;" " &amp; "V "</f>
        <v xml:space="preserve">Siena Heights University V </v>
      </c>
      <c r="C157" s="64" t="str">
        <f>Roster_Selection_Men!AD177</f>
        <v>18-96200</v>
      </c>
      <c r="D157" s="64" t="str">
        <f>Roster_Selection_Men!AE177</f>
        <v>Jack Sisco</v>
      </c>
      <c r="E157" s="65"/>
      <c r="F157" s="1" t="str">
        <f>IF(ISERROR(Individual_Scores_Men_Var!E157), " ", IF(Individual_Scores_Men_Var!E157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tr">
        <f>Roster_Selection_Men!AB178&amp;" " &amp; "V "</f>
        <v xml:space="preserve">Siena Heights University V </v>
      </c>
      <c r="C158" s="64" t="str">
        <f>Roster_Selection_Men!AD178</f>
        <v>20-47209</v>
      </c>
      <c r="D158" s="64" t="str">
        <f>Roster_Selection_Men!AE178</f>
        <v>Logan Cook</v>
      </c>
      <c r="E158" s="65"/>
      <c r="F158" s="1" t="str">
        <f>IF(ISERROR(Individual_Scores_Men_Var!E158), " ", IF(Individual_Scores_Men_Var!E158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tr">
        <f>Roster_Selection_Men!AB179&amp;" " &amp; "V "</f>
        <v xml:space="preserve">Siena Heights University V </v>
      </c>
      <c r="C159" s="64" t="str">
        <f>Roster_Selection_Men!AD179</f>
        <v>11-79415</v>
      </c>
      <c r="D159" s="64" t="str">
        <f>Roster_Selection_Men!AE179</f>
        <v>Noah Tafanelli</v>
      </c>
      <c r="E159" s="65"/>
      <c r="F159" s="1" t="str">
        <f>IF(ISERROR(Individual_Scores_Men_Var!E159), " ", IF(Individual_Scores_Men_Var!E159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tr">
        <f>Roster_Selection_Men!AB180&amp;" " &amp; "V "</f>
        <v xml:space="preserve">Siena Heights University V </v>
      </c>
      <c r="C160" s="64" t="str">
        <f>Roster_Selection_Men!AD180</f>
        <v>11-545488</v>
      </c>
      <c r="D160" s="64" t="str">
        <f>Roster_Selection_Men!AE180</f>
        <v>Paul Scheuher</v>
      </c>
      <c r="E160" s="65"/>
      <c r="F160" s="1" t="str">
        <f>IF(ISERROR(Individual_Scores_Men_Var!E160), " ", IF(Individual_Scores_Men_Var!E160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tr">
        <f>Roster_Selection_Men!AB181&amp;" " &amp; "V "</f>
        <v xml:space="preserve">Siena Heights University V </v>
      </c>
      <c r="C161" s="64" t="str">
        <f>Roster_Selection_Men!AD181</f>
        <v>17-3177</v>
      </c>
      <c r="D161" s="64" t="str">
        <f>Roster_Selection_Men!AE181</f>
        <v>Robert Burcar</v>
      </c>
      <c r="E161" s="65"/>
      <c r="F161" s="1" t="str">
        <f>IF(ISERROR(Individual_Scores_Men_Var!E161), " ", IF(Individual_Scores_Men_Var!E161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tr">
        <f>Roster_Selection_Men!AB182&amp;" " &amp; "V "</f>
        <v xml:space="preserve">Siena Heights University V </v>
      </c>
      <c r="C162" s="64" t="str">
        <f>Roster_Selection_Men!AD182</f>
        <v>11-251803</v>
      </c>
      <c r="D162" s="64" t="str">
        <f>Roster_Selection_Men!AE182</f>
        <v>Sean Fitzgibbon</v>
      </c>
      <c r="E162" s="65"/>
      <c r="F162" s="1" t="str">
        <f>IF(ISERROR(Individual_Scores_Men_Var!E162), " ", IF(Individual_Scores_Men_Var!E162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4" t="s">
        <v>690</v>
      </c>
      <c r="C163" s="66" t="str">
        <f>Individual_Scores_Men_Var!C163</f>
        <v/>
      </c>
      <c r="D163" s="67" t="str">
        <f>Individual_Scores_Men_Var!D163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4" t="s">
        <v>690</v>
      </c>
      <c r="C164" s="66" t="str">
        <f>Individual_Scores_Men_Var!C164</f>
        <v/>
      </c>
      <c r="D164" s="67" t="str">
        <f>Individual_Scores_Men_Var!D164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4" t="s">
        <v>690</v>
      </c>
      <c r="C165" s="66" t="str">
        <f>Individual_Scores_Men_Var!C165</f>
        <v/>
      </c>
      <c r="D165" s="67" t="str">
        <f>Individual_Scores_Men_Var!D165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">
        <v>30</v>
      </c>
      <c r="C168" s="64" t="s">
        <v>30</v>
      </c>
      <c r="D168" s="64" t="s">
        <v>30</v>
      </c>
      <c r="E168" s="68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692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">
        <v>30</v>
      </c>
      <c r="C169" s="64" t="s">
        <v>30</v>
      </c>
      <c r="D169" s="64" t="s">
        <v>30</v>
      </c>
      <c r="E169" s="68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">
        <v>30</v>
      </c>
      <c r="C170" s="64" t="s">
        <v>30</v>
      </c>
      <c r="D170" s="64" t="s">
        <v>30</v>
      </c>
      <c r="E170" s="68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">
        <v>30</v>
      </c>
      <c r="C171" s="64" t="s">
        <v>30</v>
      </c>
      <c r="D171" s="64" t="s">
        <v>30</v>
      </c>
      <c r="E171" s="68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">
        <v>30</v>
      </c>
      <c r="C172" s="64" t="s">
        <v>30</v>
      </c>
      <c r="D172" s="64" t="s">
        <v>30</v>
      </c>
      <c r="E172" s="68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">
        <v>30</v>
      </c>
      <c r="C173" s="64" t="s">
        <v>30</v>
      </c>
      <c r="D173" s="64" t="s">
        <v>30</v>
      </c>
      <c r="E173" s="68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">
        <v>30</v>
      </c>
      <c r="C174" s="64" t="s">
        <v>30</v>
      </c>
      <c r="D174" s="64" t="s">
        <v>30</v>
      </c>
      <c r="E174" s="68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">
        <v>30</v>
      </c>
      <c r="C175" s="64" t="s">
        <v>30</v>
      </c>
      <c r="D175" s="64" t="s">
        <v>30</v>
      </c>
      <c r="E175" s="68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25">
      <c r="B176" s="64" t="s">
        <v>30</v>
      </c>
      <c r="C176" s="64" t="s">
        <v>30</v>
      </c>
      <c r="D176" s="64" t="s">
        <v>30</v>
      </c>
      <c r="E176" s="68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25">
      <c r="B177" s="64" t="s">
        <v>30</v>
      </c>
      <c r="C177" s="64" t="s">
        <v>30</v>
      </c>
      <c r="D177" s="64" t="s">
        <v>30</v>
      </c>
      <c r="E177" s="68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25">
      <c r="B178" s="64" t="s">
        <v>30</v>
      </c>
      <c r="C178" s="64" t="s">
        <v>30</v>
      </c>
      <c r="D178" s="64" t="s">
        <v>30</v>
      </c>
      <c r="E178" s="68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">
        <v>30</v>
      </c>
      <c r="C181" s="64" t="s">
        <v>30</v>
      </c>
      <c r="D181" s="64" t="s">
        <v>30</v>
      </c>
      <c r="E181" s="68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">
        <v>30</v>
      </c>
      <c r="C182" s="64" t="s">
        <v>30</v>
      </c>
      <c r="D182" s="64" t="s">
        <v>30</v>
      </c>
      <c r="E182" s="68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">
        <v>30</v>
      </c>
      <c r="C183" s="64" t="s">
        <v>30</v>
      </c>
      <c r="D183" s="64" t="s">
        <v>30</v>
      </c>
      <c r="E183" s="68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">
        <v>30</v>
      </c>
      <c r="C184" s="64" t="s">
        <v>30</v>
      </c>
      <c r="D184" s="64" t="s">
        <v>30</v>
      </c>
      <c r="E184" s="68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">
        <v>30</v>
      </c>
      <c r="C185" s="64" t="s">
        <v>30</v>
      </c>
      <c r="D185" s="64" t="s">
        <v>30</v>
      </c>
      <c r="E185" s="68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">
        <v>30</v>
      </c>
      <c r="C186" s="64" t="s">
        <v>30</v>
      </c>
      <c r="D186" s="64" t="s">
        <v>30</v>
      </c>
      <c r="E186" s="68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">
        <v>30</v>
      </c>
      <c r="C187" s="64" t="s">
        <v>30</v>
      </c>
      <c r="D187" s="64" t="s">
        <v>30</v>
      </c>
      <c r="E187" s="68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">
        <v>30</v>
      </c>
      <c r="C188" s="64" t="s">
        <v>30</v>
      </c>
      <c r="D188" s="64" t="s">
        <v>30</v>
      </c>
      <c r="E188" s="68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64" t="s">
        <v>30</v>
      </c>
      <c r="C189" s="64" t="s">
        <v>30</v>
      </c>
      <c r="D189" s="64" t="s">
        <v>30</v>
      </c>
      <c r="E189" s="68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64" t="s">
        <v>30</v>
      </c>
      <c r="C190" s="64" t="s">
        <v>30</v>
      </c>
      <c r="D190" s="64" t="s">
        <v>30</v>
      </c>
      <c r="E190" s="68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64" t="s">
        <v>30</v>
      </c>
      <c r="C191" s="64" t="s">
        <v>30</v>
      </c>
      <c r="D191" s="64" t="s">
        <v>30</v>
      </c>
      <c r="E191" s="68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W12 H155:W155 H142:W142 H129:W129 H116:W116 H103:W103 H90:W90 H77:W77 H64:W64 H51:W51 H38:W38 H25:W25" xr:uid="{00000000-0002-0000-06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="70" zoomScaleNormal="70" workbookViewId="0">
      <pane xSplit="6" ySplit="11" topLeftCell="G100" activePane="bottomRight" state="frozen"/>
      <selection pane="topRight" activeCell="G1" sqref="G1"/>
      <selection pane="bottomLeft" activeCell="A12" sqref="A12"/>
      <selection pane="bottomRight" activeCell="E117" sqref="E117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704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669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670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0" customFormat="1" ht="13.95" customHeight="1" x14ac:dyDescent="0.25">
      <c r="B10" s="21"/>
      <c r="C10" s="21"/>
      <c r="D10" s="62"/>
      <c r="E10" s="62"/>
      <c r="F10" s="62"/>
      <c r="G10" s="69"/>
      <c r="H10" s="19" t="s">
        <v>671</v>
      </c>
      <c r="I10" s="19" t="s">
        <v>671</v>
      </c>
      <c r="J10" s="19" t="s">
        <v>671</v>
      </c>
      <c r="K10" s="19" t="s">
        <v>671</v>
      </c>
      <c r="L10" s="19" t="s">
        <v>671</v>
      </c>
      <c r="M10" s="19" t="s">
        <v>671</v>
      </c>
      <c r="N10" s="19" t="s">
        <v>671</v>
      </c>
      <c r="O10" s="19" t="s">
        <v>671</v>
      </c>
      <c r="P10" s="19" t="s">
        <v>671</v>
      </c>
      <c r="Q10" s="19" t="s">
        <v>671</v>
      </c>
      <c r="R10" s="19" t="s">
        <v>671</v>
      </c>
      <c r="S10" s="19" t="s">
        <v>671</v>
      </c>
      <c r="T10" s="19" t="s">
        <v>671</v>
      </c>
      <c r="U10" s="19" t="s">
        <v>671</v>
      </c>
      <c r="V10" s="19" t="s">
        <v>671</v>
      </c>
      <c r="W10" s="19" t="s">
        <v>671</v>
      </c>
      <c r="X10" s="19" t="s">
        <v>30</v>
      </c>
      <c r="Y10" s="19" t="s">
        <v>672</v>
      </c>
      <c r="Z10" s="19" t="s">
        <v>673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5" customHeight="1" x14ac:dyDescent="0.25">
      <c r="B11" s="19" t="s">
        <v>674</v>
      </c>
      <c r="C11" s="19" t="s">
        <v>24</v>
      </c>
      <c r="D11" s="19" t="s">
        <v>25</v>
      </c>
      <c r="E11" s="19" t="s">
        <v>675</v>
      </c>
      <c r="F11" s="19" t="s">
        <v>705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677</v>
      </c>
      <c r="Y11" s="19" t="s">
        <v>675</v>
      </c>
      <c r="Z11" s="19" t="s">
        <v>678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Roster_Selection_Men!AF11&amp;" " &amp; "JV1 "</f>
        <v xml:space="preserve">Aquinas College JV1 </v>
      </c>
      <c r="C12" s="64" t="str">
        <f>Roster_Selection_Men!AH11</f>
        <v>19-34469</v>
      </c>
      <c r="D12" s="64" t="str">
        <f>Roster_Selection_Men!AI11</f>
        <v>Brendan Madej</v>
      </c>
      <c r="E12" s="65"/>
      <c r="F12" s="1" t="str">
        <f>IF(ISERROR(Individual_Scores_Men_JV!E12), " ", IF(Individual_Scores_Men_JV!E12 = "Yes", "Yes", "  "))</f>
        <v xml:space="preserve">  </v>
      </c>
      <c r="G12" s="24" t="s">
        <v>672</v>
      </c>
      <c r="H12" s="44">
        <v>134</v>
      </c>
      <c r="I12" s="44">
        <v>157</v>
      </c>
      <c r="J12" s="44">
        <v>163</v>
      </c>
      <c r="K12" s="44">
        <v>176</v>
      </c>
      <c r="L12" s="44">
        <v>238</v>
      </c>
      <c r="M12" s="44">
        <v>201</v>
      </c>
      <c r="N12" s="44">
        <v>170</v>
      </c>
      <c r="O12" s="44">
        <v>220</v>
      </c>
      <c r="P12" s="44">
        <v>181</v>
      </c>
      <c r="Q12" s="44">
        <v>177</v>
      </c>
      <c r="R12" s="44">
        <v>153</v>
      </c>
      <c r="S12" s="44">
        <v>154</v>
      </c>
      <c r="T12" s="44">
        <v>170</v>
      </c>
      <c r="U12" s="44">
        <v>168</v>
      </c>
      <c r="V12" s="44">
        <v>222</v>
      </c>
      <c r="W12" s="44">
        <v>127</v>
      </c>
      <c r="X12" s="19">
        <f>SUM(H12:W12)</f>
        <v>2811</v>
      </c>
      <c r="Y12" s="19">
        <f>COUNTIF(H12:W12, "&gt;0" )</f>
        <v>16</v>
      </c>
      <c r="Z12" s="19">
        <f>X12/Y12</f>
        <v>175.6875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Roster_Selection_Men!AF12&amp;" " &amp; "JV1 "</f>
        <v xml:space="preserve">Aquinas College JV1 </v>
      </c>
      <c r="C13" s="64" t="str">
        <f>Roster_Selection_Men!AH12</f>
        <v>11-520072</v>
      </c>
      <c r="D13" s="64" t="str">
        <f>Roster_Selection_Men!AI12</f>
        <v>Greyson White</v>
      </c>
      <c r="E13" s="65"/>
      <c r="F13" s="1" t="str">
        <f>IF(ISERROR(Individual_Scores_Men_JV!E13), " ", IF(Individual_Scores_Men_JV!E13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Roster_Selection_Men!AF13&amp;" " &amp; "JV1 "</f>
        <v xml:space="preserve">Aquinas College JV1 </v>
      </c>
      <c r="C14" s="64" t="str">
        <f>Roster_Selection_Men!AH13</f>
        <v>19-84855</v>
      </c>
      <c r="D14" s="64" t="str">
        <f>Roster_Selection_Men!AI13</f>
        <v>Ian Carmichael</v>
      </c>
      <c r="E14" s="65"/>
      <c r="F14" s="1" t="str">
        <f>IF(ISERROR(Individual_Scores_Men_JV!E14), " ", IF(Individual_Scores_Men_JV!E14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Roster_Selection_Men!AF14&amp;" " &amp; "JV1 "</f>
        <v xml:space="preserve">Aquinas College JV1 </v>
      </c>
      <c r="C15" s="64" t="str">
        <f>Roster_Selection_Men!AH14</f>
        <v>16-155185</v>
      </c>
      <c r="D15" s="64" t="str">
        <f>Roster_Selection_Men!AI14</f>
        <v>Kyle Cameon</v>
      </c>
      <c r="E15" s="65"/>
      <c r="F15" s="1" t="str">
        <f>IF(ISERROR(Individual_Scores_Men_JV!E15), " ", IF(Individual_Scores_Men_JV!E15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Roster_Selection_Men!AF15&amp;" " &amp; "JV1 "</f>
        <v xml:space="preserve">Aquinas College JV1 </v>
      </c>
      <c r="C16" s="64" t="str">
        <f>Roster_Selection_Men!AH15</f>
        <v>18-85923</v>
      </c>
      <c r="D16" s="64" t="str">
        <f>Roster_Selection_Men!AI15</f>
        <v>Mark Musgrave</v>
      </c>
      <c r="E16" s="65"/>
      <c r="F16" s="1" t="str">
        <f>IF(ISERROR(Individual_Scores_Men_JV!E16), " ", IF(Individual_Scores_Men_JV!E16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Roster_Selection_Men!AF16&amp;" " &amp; "JV1 "</f>
        <v xml:space="preserve">Aquinas College JV1 </v>
      </c>
      <c r="C17" s="64" t="str">
        <f>Roster_Selection_Men!AH16</f>
        <v>22-7517</v>
      </c>
      <c r="D17" s="64" t="str">
        <f>Roster_Selection_Men!AI16</f>
        <v>Nathan Kozminski</v>
      </c>
      <c r="E17" s="65"/>
      <c r="F17" s="1" t="str">
        <f>IF(ISERROR(Individual_Scores_Men_JV!E17), " ", IF(Individual_Scores_Men_JV!E17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Roster_Selection_Men!AF17&amp;" " &amp; "JV1 "</f>
        <v xml:space="preserve"> JV1 </v>
      </c>
      <c r="C18" s="64" t="str">
        <f>Roster_Selection_Men!AH17</f>
        <v/>
      </c>
      <c r="D18" s="64" t="str">
        <f>Roster_Selection_Men!AI17</f>
        <v/>
      </c>
      <c r="E18" s="65"/>
      <c r="F18" s="1" t="str">
        <f>IF(ISERROR(Individual_Scores_Men_JV!E18), " ", IF(Individual_Scores_Men_JV!E18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Roster_Selection_Men!AF18&amp;" " &amp; "JV1 "</f>
        <v xml:space="preserve"> JV1 </v>
      </c>
      <c r="C19" s="64" t="str">
        <f>Roster_Selection_Men!AH18</f>
        <v/>
      </c>
      <c r="D19" s="64" t="str">
        <f>Roster_Selection_Men!AI18</f>
        <v/>
      </c>
      <c r="E19" s="65"/>
      <c r="F19" s="1" t="str">
        <f>IF(ISERROR(Individual_Scores_Men_JV!E19), " ", IF(Individual_Scores_Men_JV!E19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706</v>
      </c>
      <c r="C20" s="66" t="str">
        <f>Individual_Scores_Men_JV!C20</f>
        <v/>
      </c>
      <c r="D20" s="67" t="str">
        <f>Individual_Scores_Men_JV!D20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706</v>
      </c>
      <c r="C21" s="66" t="str">
        <f>Individual_Scores_Men_JV!C21</f>
        <v/>
      </c>
      <c r="D21" s="67" t="str">
        <f>Individual_Scores_Men_JV!D21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706</v>
      </c>
      <c r="C22" s="66" t="str">
        <f>Individual_Scores_Men_JV!C22</f>
        <v/>
      </c>
      <c r="D22" s="67" t="str">
        <f>Individual_Scores_Men_JV!D22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Roster_Selection_Men!AF40&amp;" " &amp; "JV1 "</f>
        <v xml:space="preserve">Concordia University JV1 </v>
      </c>
      <c r="C25" s="64" t="str">
        <f>Roster_Selection_Men!AH40</f>
        <v>11-225882</v>
      </c>
      <c r="D25" s="64" t="str">
        <f>Roster_Selection_Men!AI40</f>
        <v>Brandon Hiestand</v>
      </c>
      <c r="E25" s="65"/>
      <c r="F25" s="1" t="str">
        <f>IF(ISERROR(Individual_Scores_Men_JV!E25), " ", IF(Individual_Scores_Men_JV!E25 = "Yes", "Yes", "  "))</f>
        <v xml:space="preserve">  </v>
      </c>
      <c r="G25" s="24" t="s">
        <v>672</v>
      </c>
      <c r="H25" s="44">
        <v>182</v>
      </c>
      <c r="I25" s="44">
        <v>184</v>
      </c>
      <c r="J25" s="44">
        <v>174</v>
      </c>
      <c r="K25" s="44">
        <v>165</v>
      </c>
      <c r="L25" s="44">
        <v>198</v>
      </c>
      <c r="M25" s="44">
        <v>223</v>
      </c>
      <c r="N25" s="44">
        <v>234</v>
      </c>
      <c r="O25" s="44">
        <v>196</v>
      </c>
      <c r="P25" s="44">
        <v>195</v>
      </c>
      <c r="Q25" s="44">
        <v>137</v>
      </c>
      <c r="R25" s="44">
        <v>179</v>
      </c>
      <c r="S25" s="44">
        <v>171</v>
      </c>
      <c r="T25" s="44">
        <v>215</v>
      </c>
      <c r="U25" s="44">
        <v>177</v>
      </c>
      <c r="V25" s="44">
        <v>201</v>
      </c>
      <c r="W25" s="44">
        <v>153</v>
      </c>
      <c r="X25" s="19">
        <f>SUM(H25:W25)</f>
        <v>2984</v>
      </c>
      <c r="Y25" s="19">
        <f>COUNTIF(H25:W25, "&gt;0" )</f>
        <v>16</v>
      </c>
      <c r="Z25" s="19">
        <f>X25/Y25</f>
        <v>186.5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Roster_Selection_Men!AF41&amp;" " &amp; "JV1 "</f>
        <v xml:space="preserve">Concordia University JV1 </v>
      </c>
      <c r="C26" s="64" t="str">
        <f>Roster_Selection_Men!AH41</f>
        <v>11-276689</v>
      </c>
      <c r="D26" s="64" t="str">
        <f>Roster_Selection_Men!AI41</f>
        <v>Cole Peters</v>
      </c>
      <c r="E26" s="65"/>
      <c r="F26" s="1" t="str">
        <f>IF(ISERROR(Individual_Scores_Men_JV!E26), " ", IF(Individual_Scores_Men_JV!E26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Roster_Selection_Men!AF42&amp;" " &amp; "JV1 "</f>
        <v xml:space="preserve">Concordia University JV1 </v>
      </c>
      <c r="C27" s="64" t="str">
        <f>Roster_Selection_Men!AH42</f>
        <v>8414-15971</v>
      </c>
      <c r="D27" s="64" t="str">
        <f>Roster_Selection_Men!AI42</f>
        <v>Conner Lackey</v>
      </c>
      <c r="E27" s="65"/>
      <c r="F27" s="1" t="str">
        <f>IF(ISERROR(Individual_Scores_Men_JV!E27), " ", IF(Individual_Scores_Men_JV!E27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Roster_Selection_Men!AF43&amp;" " &amp; "JV1 "</f>
        <v xml:space="preserve">Concordia University JV1 </v>
      </c>
      <c r="C28" s="64" t="str">
        <f>Roster_Selection_Men!AH43</f>
        <v>11-752550</v>
      </c>
      <c r="D28" s="64" t="str">
        <f>Roster_Selection_Men!AI43</f>
        <v>Hunter Fletcher</v>
      </c>
      <c r="E28" s="65"/>
      <c r="F28" s="1" t="str">
        <f>IF(ISERROR(Individual_Scores_Men_JV!E28), " ", IF(Individual_Scores_Men_JV!E28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Roster_Selection_Men!AF44&amp;" " &amp; "JV1 "</f>
        <v xml:space="preserve">Concordia University JV1 </v>
      </c>
      <c r="C29" s="64" t="str">
        <f>Roster_Selection_Men!AH44</f>
        <v>21-3352</v>
      </c>
      <c r="D29" s="64" t="str">
        <f>Roster_Selection_Men!AI44</f>
        <v>Marek Bernhardt</v>
      </c>
      <c r="E29" s="65"/>
      <c r="F29" s="1" t="str">
        <f>IF(ISERROR(Individual_Scores_Men_JV!E29), " ", IF(Individual_Scores_Men_JV!E29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Roster_Selection_Men!AF45&amp;" " &amp; "JV1 "</f>
        <v xml:space="preserve">Concordia University JV1 </v>
      </c>
      <c r="C30" s="64" t="str">
        <f>Roster_Selection_Men!AH45</f>
        <v>11-721550</v>
      </c>
      <c r="D30" s="64" t="str">
        <f>Roster_Selection_Men!AI45</f>
        <v>Nicholas Cranson</v>
      </c>
      <c r="E30" s="65"/>
      <c r="F30" s="1" t="str">
        <f>IF(ISERROR(Individual_Scores_Men_JV!E30), " ", IF(Individual_Scores_Men_JV!E30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Roster_Selection_Men!AF46&amp;" " &amp; "JV1 "</f>
        <v xml:space="preserve"> JV1 </v>
      </c>
      <c r="C31" s="64" t="str">
        <f>Roster_Selection_Men!AH46</f>
        <v/>
      </c>
      <c r="D31" s="64" t="str">
        <f>Roster_Selection_Men!AI46</f>
        <v/>
      </c>
      <c r="E31" s="65"/>
      <c r="F31" s="1" t="str">
        <f>IF(ISERROR(Individual_Scores_Men_JV!E31), " ", IF(Individual_Scores_Men_JV!E31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Roster_Selection_Men!AF47&amp;" " &amp; "JV1 "</f>
        <v xml:space="preserve"> JV1 </v>
      </c>
      <c r="C32" s="64" t="str">
        <f>Roster_Selection_Men!AH47</f>
        <v/>
      </c>
      <c r="D32" s="64" t="str">
        <f>Roster_Selection_Men!AI47</f>
        <v/>
      </c>
      <c r="E32" s="65"/>
      <c r="F32" s="1" t="str">
        <f>IF(ISERROR(Individual_Scores_Men_JV!E32), " ", IF(Individual_Scores_Men_JV!E32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707</v>
      </c>
      <c r="C33" s="66">
        <f>Individual_Scores_Men_JV!C33</f>
        <v>0</v>
      </c>
      <c r="D33" s="67" t="str">
        <f>Individual_Scores_Men_JV!D33</f>
        <v>David Smalls</v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707</v>
      </c>
      <c r="C34" s="66" t="str">
        <f>Individual_Scores_Men_JV!C34</f>
        <v/>
      </c>
      <c r="D34" s="67" t="str">
        <f>Individual_Scores_Men_JV!D34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707</v>
      </c>
      <c r="C35" s="66" t="str">
        <f>Individual_Scores_Men_JV!C35</f>
        <v/>
      </c>
      <c r="D35" s="67" t="str">
        <f>Individual_Scores_Men_JV!D35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Roster_Selection_Men!AF61&amp;" " &amp; "JV1 "</f>
        <v xml:space="preserve">Cornerstone University JV1 </v>
      </c>
      <c r="C38" s="64" t="str">
        <f>Roster_Selection_Men!AH61</f>
        <v>23-52181</v>
      </c>
      <c r="D38" s="64" t="str">
        <f>Roster_Selection_Men!AI61</f>
        <v>Alex Cruzan</v>
      </c>
      <c r="E38" s="65"/>
      <c r="F38" s="1" t="str">
        <f>IF(ISERROR(Individual_Scores_Men_JV!E38), " ", IF(Individual_Scores_Men_JV!E38 = "Yes", "Yes", "  "))</f>
        <v xml:space="preserve">  </v>
      </c>
      <c r="G38" s="24" t="s">
        <v>672</v>
      </c>
      <c r="H38" s="44">
        <v>89</v>
      </c>
      <c r="I38" s="44">
        <v>113</v>
      </c>
      <c r="J38" s="44">
        <v>104</v>
      </c>
      <c r="K38" s="44">
        <v>96</v>
      </c>
      <c r="L38" s="44">
        <v>56</v>
      </c>
      <c r="M38" s="44">
        <v>83</v>
      </c>
      <c r="N38" s="44">
        <v>114</v>
      </c>
      <c r="O38" s="44">
        <v>95</v>
      </c>
      <c r="P38" s="44">
        <v>75</v>
      </c>
      <c r="Q38" s="44">
        <v>96</v>
      </c>
      <c r="R38" s="44">
        <v>93</v>
      </c>
      <c r="S38" s="44">
        <v>98</v>
      </c>
      <c r="T38" s="44">
        <v>65</v>
      </c>
      <c r="U38" s="44">
        <v>106</v>
      </c>
      <c r="V38" s="44">
        <v>77</v>
      </c>
      <c r="W38" s="44">
        <v>61</v>
      </c>
      <c r="X38" s="19">
        <f>SUM(H38:W38)</f>
        <v>1421</v>
      </c>
      <c r="Y38" s="19">
        <f>COUNTIF(H38:W38, "&gt;0" )</f>
        <v>16</v>
      </c>
      <c r="Z38" s="19">
        <f>X38/Y38</f>
        <v>88.8125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Roster_Selection_Men!AF62&amp;" " &amp; "JV1 "</f>
        <v xml:space="preserve">Cornerstone University JV1 </v>
      </c>
      <c r="C39" s="64" t="str">
        <f>Roster_Selection_Men!AH62</f>
        <v>23-1235</v>
      </c>
      <c r="D39" s="64" t="str">
        <f>Roster_Selection_Men!AI62</f>
        <v>Levi Heerema</v>
      </c>
      <c r="E39" s="65"/>
      <c r="F39" s="1" t="str">
        <f>IF(ISERROR(Individual_Scores_Men_JV!E39), " ", IF(Individual_Scores_Men_JV!E39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Roster_Selection_Men!AF63&amp;" " &amp; "JV1 "</f>
        <v xml:space="preserve">Cornerstone University JV1 </v>
      </c>
      <c r="C40" s="64" t="str">
        <f>Roster_Selection_Men!AH63</f>
        <v>23-1234</v>
      </c>
      <c r="D40" s="64" t="str">
        <f>Roster_Selection_Men!AI63</f>
        <v>Nathan Slowik</v>
      </c>
      <c r="E40" s="65"/>
      <c r="F40" s="1" t="str">
        <f>IF(ISERROR(Individual_Scores_Men_JV!E40), " ", IF(Individual_Scores_Men_JV!E40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Roster_Selection_Men!AF64&amp;" " &amp; "JV1 "</f>
        <v xml:space="preserve"> JV1 </v>
      </c>
      <c r="C41" s="64" t="str">
        <f>Roster_Selection_Men!AH64</f>
        <v/>
      </c>
      <c r="D41" s="64" t="str">
        <f>Roster_Selection_Men!AI64</f>
        <v/>
      </c>
      <c r="E41" s="65"/>
      <c r="F41" s="1" t="str">
        <f>IF(ISERROR(Individual_Scores_Men_JV!E41), " ", IF(Individual_Scores_Men_JV!E41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Roster_Selection_Men!AF65&amp;" " &amp; "JV1 "</f>
        <v xml:space="preserve"> JV1 </v>
      </c>
      <c r="C42" s="64" t="str">
        <f>Roster_Selection_Men!AH65</f>
        <v/>
      </c>
      <c r="D42" s="64" t="str">
        <f>Roster_Selection_Men!AI65</f>
        <v/>
      </c>
      <c r="E42" s="65"/>
      <c r="F42" s="1" t="str">
        <f>IF(ISERROR(Individual_Scores_Men_JV!E42), " ", IF(Individual_Scores_Men_JV!E42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Roster_Selection_Men!AF66&amp;" " &amp; "JV1 "</f>
        <v xml:space="preserve"> JV1 </v>
      </c>
      <c r="C43" s="64" t="str">
        <f>Roster_Selection_Men!AH66</f>
        <v/>
      </c>
      <c r="D43" s="64" t="str">
        <f>Roster_Selection_Men!AI66</f>
        <v/>
      </c>
      <c r="E43" s="65"/>
      <c r="F43" s="1" t="str">
        <f>IF(ISERROR(Individual_Scores_Men_JV!E43), " ", IF(Individual_Scores_Men_JV!E43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Roster_Selection_Men!AF67&amp;" " &amp; "JV1 "</f>
        <v xml:space="preserve"> JV1 </v>
      </c>
      <c r="C44" s="64" t="str">
        <f>Roster_Selection_Men!AH67</f>
        <v/>
      </c>
      <c r="D44" s="64" t="str">
        <f>Roster_Selection_Men!AI67</f>
        <v/>
      </c>
      <c r="E44" s="65"/>
      <c r="F44" s="1" t="str">
        <f>IF(ISERROR(Individual_Scores_Men_JV!E44), " ", IF(Individual_Scores_Men_JV!E44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Roster_Selection_Men!AF68&amp;" " &amp; "JV1 "</f>
        <v xml:space="preserve"> JV1 </v>
      </c>
      <c r="C45" s="64" t="str">
        <f>Roster_Selection_Men!AH68</f>
        <v/>
      </c>
      <c r="D45" s="64" t="str">
        <f>Roster_Selection_Men!AI68</f>
        <v/>
      </c>
      <c r="E45" s="65"/>
      <c r="F45" s="1" t="str">
        <f>IF(ISERROR(Individual_Scores_Men_JV!E45), " ", IF(Individual_Scores_Men_JV!E45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708</v>
      </c>
      <c r="C46" s="66" t="str">
        <f>Individual_Scores_Men_JV!C46</f>
        <v/>
      </c>
      <c r="D46" s="67" t="str">
        <f>Individual_Scores_Men_JV!D46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708</v>
      </c>
      <c r="C47" s="66" t="str">
        <f>Individual_Scores_Men_JV!C47</f>
        <v/>
      </c>
      <c r="D47" s="67" t="str">
        <f>Individual_Scores_Men_JV!D47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708</v>
      </c>
      <c r="C48" s="66" t="str">
        <f>Individual_Scores_Men_JV!C48</f>
        <v/>
      </c>
      <c r="D48" s="67" t="str">
        <f>Individual_Scores_Men_JV!D48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Roster_Selection_Men!AF71&amp;" " &amp; "JV1 "</f>
        <v xml:space="preserve">Indiana Institute Of Technology JV1 </v>
      </c>
      <c r="C51" s="64" t="str">
        <f>Roster_Selection_Men!AH71</f>
        <v>9024-115159</v>
      </c>
      <c r="D51" s="64" t="str">
        <f>Roster_Selection_Men!AI71</f>
        <v>Anthony Daniels</v>
      </c>
      <c r="E51" s="65"/>
      <c r="F51" s="1" t="str">
        <f>IF(ISERROR(Individual_Scores_Men_JV!E51), " ", IF(Individual_Scores_Men_JV!E51 = "Yes", "Yes", "  "))</f>
        <v xml:space="preserve">  </v>
      </c>
      <c r="G51" s="24" t="s">
        <v>672</v>
      </c>
      <c r="H51" s="44">
        <v>184</v>
      </c>
      <c r="I51" s="44">
        <v>222</v>
      </c>
      <c r="J51" s="44">
        <v>163</v>
      </c>
      <c r="K51" s="44">
        <v>170</v>
      </c>
      <c r="L51" s="44">
        <v>161</v>
      </c>
      <c r="M51" s="44">
        <v>214</v>
      </c>
      <c r="N51" s="44">
        <v>177</v>
      </c>
      <c r="O51" s="44">
        <v>173</v>
      </c>
      <c r="P51" s="44">
        <v>187</v>
      </c>
      <c r="Q51" s="44">
        <v>185</v>
      </c>
      <c r="R51" s="44">
        <v>211</v>
      </c>
      <c r="S51" s="44">
        <v>203</v>
      </c>
      <c r="T51" s="44">
        <v>202</v>
      </c>
      <c r="U51" s="44">
        <v>235</v>
      </c>
      <c r="V51" s="44">
        <v>190</v>
      </c>
      <c r="W51" s="44">
        <v>179</v>
      </c>
      <c r="X51" s="19">
        <f>SUM(H51:W51)</f>
        <v>3056</v>
      </c>
      <c r="Y51" s="19">
        <f>COUNTIF(H51:W51, "&gt;0" )</f>
        <v>16</v>
      </c>
      <c r="Z51" s="19">
        <f>X51/Y51</f>
        <v>191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Roster_Selection_Men!AF72&amp;" " &amp; "JV1 "</f>
        <v xml:space="preserve">Indiana Institute Of Technology JV1 </v>
      </c>
      <c r="C52" s="64" t="str">
        <f>Roster_Selection_Men!AH72</f>
        <v>11-274294</v>
      </c>
      <c r="D52" s="64" t="str">
        <f>Roster_Selection_Men!AI72</f>
        <v>Dylan Bulusan</v>
      </c>
      <c r="E52" s="65"/>
      <c r="F52" s="1" t="str">
        <f>IF(ISERROR(Individual_Scores_Men_JV!E52), " ", IF(Individual_Scores_Men_JV!E52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Roster_Selection_Men!AF73&amp;" " &amp; "JV1 "</f>
        <v xml:space="preserve">Indiana Institute Of Technology JV1 </v>
      </c>
      <c r="C53" s="64" t="str">
        <f>Roster_Selection_Men!AH73</f>
        <v>11-293040</v>
      </c>
      <c r="D53" s="64" t="str">
        <f>Roster_Selection_Men!AI73</f>
        <v>Jacob Hull</v>
      </c>
      <c r="E53" s="65"/>
      <c r="F53" s="1" t="str">
        <f>IF(ISERROR(Individual_Scores_Men_JV!E53), " ", IF(Individual_Scores_Men_JV!E53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Roster_Selection_Men!AF74&amp;" " &amp; "JV1 "</f>
        <v xml:space="preserve">Indiana Institute Of Technology JV1 </v>
      </c>
      <c r="C54" s="64" t="str">
        <f>Roster_Selection_Men!AH74</f>
        <v>11-615880</v>
      </c>
      <c r="D54" s="64" t="str">
        <f>Roster_Selection_Men!AI74</f>
        <v>Javier Ison</v>
      </c>
      <c r="E54" s="65"/>
      <c r="F54" s="1" t="str">
        <f>IF(ISERROR(Individual_Scores_Men_JV!E54), " ", IF(Individual_Scores_Men_JV!E54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Roster_Selection_Men!AF75&amp;" " &amp; "JV1 "</f>
        <v xml:space="preserve">Indiana Institute Of Technology JV1 </v>
      </c>
      <c r="C55" s="64" t="str">
        <f>Roster_Selection_Men!AH75</f>
        <v>11-434569</v>
      </c>
      <c r="D55" s="64" t="str">
        <f>Roster_Selection_Men!AI75</f>
        <v>Joey Price</v>
      </c>
      <c r="E55" s="65"/>
      <c r="F55" s="1" t="str">
        <f>IF(ISERROR(Individual_Scores_Men_JV!E55), " ", IF(Individual_Scores_Men_JV!E55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Roster_Selection_Men!AF76&amp;" " &amp; "JV1 "</f>
        <v xml:space="preserve">Indiana Institute Of Technology JV1 </v>
      </c>
      <c r="C56" s="64" t="str">
        <f>Roster_Selection_Men!AH76</f>
        <v>11-749233</v>
      </c>
      <c r="D56" s="64" t="str">
        <f>Roster_Selection_Men!AI76</f>
        <v>Matthew Heldman</v>
      </c>
      <c r="E56" s="65"/>
      <c r="F56" s="1" t="str">
        <f>IF(ISERROR(Individual_Scores_Men_JV!E56), " ", IF(Individual_Scores_Men_JV!E56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Roster_Selection_Men!AF77&amp;" " &amp; "JV1 "</f>
        <v xml:space="preserve">Indiana Institute Of Technology JV1 </v>
      </c>
      <c r="C57" s="64" t="str">
        <f>Roster_Selection_Men!AH77</f>
        <v>11-763514</v>
      </c>
      <c r="D57" s="64" t="str">
        <f>Roster_Selection_Men!AI77</f>
        <v>Ralph Carbone</v>
      </c>
      <c r="E57" s="65"/>
      <c r="F57" s="1" t="str">
        <f>IF(ISERROR(Individual_Scores_Men_JV!E57), " ", IF(Individual_Scores_Men_JV!E57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Roster_Selection_Men!AF78&amp;" " &amp; "JV1 "</f>
        <v xml:space="preserve"> JV1 </v>
      </c>
      <c r="C58" s="64" t="str">
        <f>Roster_Selection_Men!AH78</f>
        <v/>
      </c>
      <c r="D58" s="64" t="str">
        <f>Roster_Selection_Men!AI78</f>
        <v/>
      </c>
      <c r="E58" s="65"/>
      <c r="F58" s="1" t="str">
        <f>IF(ISERROR(Individual_Scores_Men_JV!E58), " ", IF(Individual_Scores_Men_JV!E58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709</v>
      </c>
      <c r="C59" s="66" t="str">
        <f>Individual_Scores_Men_JV!C59</f>
        <v/>
      </c>
      <c r="D59" s="67" t="str">
        <f>Individual_Scores_Men_JV!D59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709</v>
      </c>
      <c r="C60" s="66" t="str">
        <f>Individual_Scores_Men_JV!C60</f>
        <v/>
      </c>
      <c r="D60" s="67" t="str">
        <f>Individual_Scores_Men_JV!D60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709</v>
      </c>
      <c r="C61" s="66" t="str">
        <f>Individual_Scores_Men_JV!C61</f>
        <v/>
      </c>
      <c r="D61" s="67" t="str">
        <f>Individual_Scores_Men_JV!D61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Roster_Selection_Men!AJ71&amp;" " &amp; "JV2 "</f>
        <v xml:space="preserve">Indiana Institute Of Technology JV2 </v>
      </c>
      <c r="C64" s="64" t="str">
        <f>Roster_Selection_Men!AL71</f>
        <v>11-655419</v>
      </c>
      <c r="D64" s="64" t="str">
        <f>Roster_Selection_Men!AM71</f>
        <v>Ashton Kiessling</v>
      </c>
      <c r="E64" s="65"/>
      <c r="F64" s="1" t="str">
        <f>IF(ISERROR(Individual_Scores_Men_JV!E64), " ", IF(Individual_Scores_Men_JV!E64 = "Yes", "Yes", "  "))</f>
        <v xml:space="preserve">  </v>
      </c>
      <c r="G64" s="24" t="s">
        <v>672</v>
      </c>
      <c r="H64" s="44">
        <v>145</v>
      </c>
      <c r="I64" s="44">
        <v>173</v>
      </c>
      <c r="J64" s="44">
        <v>148</v>
      </c>
      <c r="K64" s="44">
        <v>209</v>
      </c>
      <c r="L64" s="44">
        <v>182</v>
      </c>
      <c r="M64" s="44">
        <v>224</v>
      </c>
      <c r="N64" s="44">
        <v>193</v>
      </c>
      <c r="O64" s="44">
        <v>174</v>
      </c>
      <c r="P64" s="44">
        <v>156</v>
      </c>
      <c r="Q64" s="44">
        <v>137</v>
      </c>
      <c r="R64" s="44">
        <v>213</v>
      </c>
      <c r="S64" s="44">
        <v>178</v>
      </c>
      <c r="T64" s="44">
        <v>136</v>
      </c>
      <c r="U64" s="44">
        <v>179</v>
      </c>
      <c r="V64" s="44">
        <v>168</v>
      </c>
      <c r="W64" s="44">
        <v>167</v>
      </c>
      <c r="X64" s="19">
        <f>SUM(H64:W64)</f>
        <v>2782</v>
      </c>
      <c r="Y64" s="19">
        <f>COUNTIF(H64:W64, "&gt;0" )</f>
        <v>16</v>
      </c>
      <c r="Z64" s="19">
        <f>X64/Y64</f>
        <v>173.875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Roster_Selection_Men!AJ72&amp;" " &amp; "JV2 "</f>
        <v xml:space="preserve">Indiana Institute Of Technology JV2 </v>
      </c>
      <c r="C65" s="64" t="str">
        <f>Roster_Selection_Men!AL72</f>
        <v>18-17334</v>
      </c>
      <c r="D65" s="64" t="str">
        <f>Roster_Selection_Men!AM72</f>
        <v>Donovan Oneil</v>
      </c>
      <c r="E65" s="65"/>
      <c r="F65" s="1" t="str">
        <f>IF(ISERROR(Individual_Scores_Men_JV!E65), " ", IF(Individual_Scores_Men_JV!E65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Roster_Selection_Men!AJ73&amp;" " &amp; "JV2 "</f>
        <v xml:space="preserve">Indiana Institute Of Technology JV2 </v>
      </c>
      <c r="C66" s="64" t="str">
        <f>Roster_Selection_Men!AL73</f>
        <v>16-45570</v>
      </c>
      <c r="D66" s="64" t="str">
        <f>Roster_Selection_Men!AM73</f>
        <v>Ethan Rubio</v>
      </c>
      <c r="E66" s="65"/>
      <c r="F66" s="1" t="str">
        <f>IF(ISERROR(Individual_Scores_Men_JV!E66), " ", IF(Individual_Scores_Men_JV!E66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Roster_Selection_Men!AJ74&amp;" " &amp; "JV2 "</f>
        <v xml:space="preserve">Indiana Institute Of Technology JV2 </v>
      </c>
      <c r="C67" s="64" t="str">
        <f>Roster_Selection_Men!AL74</f>
        <v>18-83581</v>
      </c>
      <c r="D67" s="64" t="str">
        <f>Roster_Selection_Men!AM74</f>
        <v>Kameron Ruiz</v>
      </c>
      <c r="E67" s="65"/>
      <c r="F67" s="1" t="str">
        <f>IF(ISERROR(Individual_Scores_Men_JV!E67), " ", IF(Individual_Scores_Men_JV!E67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Roster_Selection_Men!AJ75&amp;" " &amp; "JV2 "</f>
        <v xml:space="preserve">Indiana Institute Of Technology JV2 </v>
      </c>
      <c r="C68" s="64" t="str">
        <f>Roster_Selection_Men!AL75</f>
        <v>8568-381075</v>
      </c>
      <c r="D68" s="64" t="str">
        <f>Roster_Selection_Men!AM75</f>
        <v>Logan Salyer</v>
      </c>
      <c r="E68" s="65"/>
      <c r="F68" s="1" t="str">
        <f>IF(ISERROR(Individual_Scores_Men_JV!E68), " ", IF(Individual_Scores_Men_JV!E68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Roster_Selection_Men!AJ76&amp;" " &amp; "JV2 "</f>
        <v xml:space="preserve">Indiana Institute Of Technology JV2 </v>
      </c>
      <c r="C69" s="64" t="str">
        <f>Roster_Selection_Men!AL76</f>
        <v>11-110534</v>
      </c>
      <c r="D69" s="64" t="str">
        <f>Roster_Selection_Men!AM76</f>
        <v>Nick Borgman</v>
      </c>
      <c r="E69" s="65"/>
      <c r="F69" s="1" t="str">
        <f>IF(ISERROR(Individual_Scores_Men_JV!E69), " ", IF(Individual_Scores_Men_JV!E69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Roster_Selection_Men!AJ77&amp;" " &amp; "JV2 "</f>
        <v xml:space="preserve"> JV2 </v>
      </c>
      <c r="C70" s="64" t="str">
        <f>Roster_Selection_Men!AL77</f>
        <v/>
      </c>
      <c r="D70" s="64" t="str">
        <f>Roster_Selection_Men!AM77</f>
        <v/>
      </c>
      <c r="E70" s="65"/>
      <c r="F70" s="1" t="str">
        <f>IF(ISERROR(Individual_Scores_Men_JV!E70), " ", IF(Individual_Scores_Men_JV!E70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Roster_Selection_Men!AJ78&amp;" " &amp; "JV2 "</f>
        <v xml:space="preserve"> JV2 </v>
      </c>
      <c r="C71" s="64" t="str">
        <f>Roster_Selection_Men!AL78</f>
        <v/>
      </c>
      <c r="D71" s="64" t="str">
        <f>Roster_Selection_Men!AM78</f>
        <v/>
      </c>
      <c r="E71" s="65"/>
      <c r="F71" s="1" t="str">
        <f>IF(ISERROR(Individual_Scores_Men_JV!E71), " ", IF(Individual_Scores_Men_JV!E71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709</v>
      </c>
      <c r="C72" s="66" t="str">
        <f>Individual_Scores_Men_JV!C72</f>
        <v/>
      </c>
      <c r="D72" s="67" t="str">
        <f>Individual_Scores_Men_JV!D72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709</v>
      </c>
      <c r="C73" s="66" t="str">
        <f>Individual_Scores_Men_JV!C73</f>
        <v/>
      </c>
      <c r="D73" s="67" t="str">
        <f>Individual_Scores_Men_JV!D73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709</v>
      </c>
      <c r="C74" s="66" t="str">
        <f>Individual_Scores_Men_JV!C74</f>
        <v/>
      </c>
      <c r="D74" s="67" t="str">
        <f>Individual_Scores_Men_JV!D74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Roster_Selection_Men!AF95&amp;" " &amp; "JV1 "</f>
        <v xml:space="preserve">Lawrence Technological University JV1 </v>
      </c>
      <c r="C77" s="64" t="str">
        <f>Roster_Selection_Men!AH95</f>
        <v>19-35989</v>
      </c>
      <c r="D77" s="64" t="str">
        <f>Roster_Selection_Men!AI95</f>
        <v>Benjamin Augustitus</v>
      </c>
      <c r="E77" s="65"/>
      <c r="F77" s="1" t="str">
        <f>IF(ISERROR(Individual_Scores_Men_JV!E77), " ", IF(Individual_Scores_Men_JV!E77 = "Yes", "Yes", "  "))</f>
        <v xml:space="preserve">  </v>
      </c>
      <c r="G77" s="24" t="s">
        <v>672</v>
      </c>
      <c r="H77" s="44">
        <v>212</v>
      </c>
      <c r="I77" s="44">
        <v>191</v>
      </c>
      <c r="J77" s="44">
        <v>203</v>
      </c>
      <c r="K77" s="44">
        <v>175</v>
      </c>
      <c r="L77" s="44">
        <v>144</v>
      </c>
      <c r="M77" s="44">
        <v>205</v>
      </c>
      <c r="N77" s="44">
        <v>160</v>
      </c>
      <c r="O77" s="44">
        <v>206</v>
      </c>
      <c r="P77" s="44">
        <v>231</v>
      </c>
      <c r="Q77" s="44">
        <v>193</v>
      </c>
      <c r="R77" s="44">
        <v>207</v>
      </c>
      <c r="S77" s="44">
        <v>197</v>
      </c>
      <c r="T77" s="44">
        <v>223</v>
      </c>
      <c r="U77" s="44">
        <v>189</v>
      </c>
      <c r="V77" s="44">
        <v>155</v>
      </c>
      <c r="W77" s="44">
        <v>145</v>
      </c>
      <c r="X77" s="19">
        <f>SUM(H77:W77)</f>
        <v>3036</v>
      </c>
      <c r="Y77" s="19">
        <f>COUNTIF(H77:W77, "&gt;0" )</f>
        <v>16</v>
      </c>
      <c r="Z77" s="19">
        <f>X77/Y77</f>
        <v>189.75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Roster_Selection_Men!AF96&amp;" " &amp; "JV1 "</f>
        <v xml:space="preserve">Lawrence Technological University JV1 </v>
      </c>
      <c r="C78" s="64" t="str">
        <f>Roster_Selection_Men!AH96</f>
        <v>11-83127</v>
      </c>
      <c r="D78" s="64" t="str">
        <f>Roster_Selection_Men!AI96</f>
        <v>Logan Bird</v>
      </c>
      <c r="E78" s="65"/>
      <c r="F78" s="1" t="str">
        <f>IF(ISERROR(Individual_Scores_Men_JV!E78), " ", IF(Individual_Scores_Men_JV!E78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Roster_Selection_Men!AF97&amp;" " &amp; "JV1 "</f>
        <v xml:space="preserve">Lawrence Technological University JV1 </v>
      </c>
      <c r="C79" s="64" t="str">
        <f>Roster_Selection_Men!AH97</f>
        <v>15-139595</v>
      </c>
      <c r="D79" s="64" t="str">
        <f>Roster_Selection_Men!AI97</f>
        <v>Marco Ramirez</v>
      </c>
      <c r="E79" s="65"/>
      <c r="F79" s="1" t="str">
        <f>IF(ISERROR(Individual_Scores_Men_JV!E79), " ", IF(Individual_Scores_Men_JV!E79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Roster_Selection_Men!AF98&amp;" " &amp; "JV1 "</f>
        <v xml:space="preserve">Lawrence Technological University JV1 </v>
      </c>
      <c r="C80" s="64" t="str">
        <f>Roster_Selection_Men!AH98</f>
        <v>11-670270</v>
      </c>
      <c r="D80" s="64" t="str">
        <f>Roster_Selection_Men!AI98</f>
        <v>Nicholas Clauson</v>
      </c>
      <c r="E80" s="65"/>
      <c r="F80" s="1" t="str">
        <f>IF(ISERROR(Individual_Scores_Men_JV!E80), " ", IF(Individual_Scores_Men_JV!E80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Roster_Selection_Men!AF99&amp;" " &amp; "JV1 "</f>
        <v xml:space="preserve">Lawrence Technological University JV1 </v>
      </c>
      <c r="C81" s="64" t="str">
        <f>Roster_Selection_Men!AH99</f>
        <v>11-724585</v>
      </c>
      <c r="D81" s="64" t="str">
        <f>Roster_Selection_Men!AI99</f>
        <v>Ryan Beaty</v>
      </c>
      <c r="E81" s="65"/>
      <c r="F81" s="1" t="str">
        <f>IF(ISERROR(Individual_Scores_Men_JV!E81), " ", IF(Individual_Scores_Men_JV!E81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Roster_Selection_Men!AF100&amp;" " &amp; "JV1 "</f>
        <v xml:space="preserve">Lawrence Technological University JV1 </v>
      </c>
      <c r="C82" s="64" t="str">
        <f>Roster_Selection_Men!AH100</f>
        <v>17-62773</v>
      </c>
      <c r="D82" s="64" t="str">
        <f>Roster_Selection_Men!AI100</f>
        <v>Seth Braum</v>
      </c>
      <c r="E82" s="65"/>
      <c r="F82" s="1" t="str">
        <f>IF(ISERROR(Individual_Scores_Men_JV!E82), " ", IF(Individual_Scores_Men_JV!E82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Roster_Selection_Men!AF101&amp;" " &amp; "JV1 "</f>
        <v xml:space="preserve"> JV1 </v>
      </c>
      <c r="C83" s="64" t="str">
        <f>Roster_Selection_Men!AH101</f>
        <v/>
      </c>
      <c r="D83" s="64" t="str">
        <f>Roster_Selection_Men!AI101</f>
        <v/>
      </c>
      <c r="E83" s="65"/>
      <c r="F83" s="1" t="str">
        <f>IF(ISERROR(Individual_Scores_Men_JV!E83), " ", IF(Individual_Scores_Men_JV!E83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Roster_Selection_Men!AF102&amp;" " &amp; "JV1 "</f>
        <v xml:space="preserve"> JV1 </v>
      </c>
      <c r="C84" s="64" t="str">
        <f>Roster_Selection_Men!AH102</f>
        <v/>
      </c>
      <c r="D84" s="64" t="str">
        <f>Roster_Selection_Men!AI102</f>
        <v/>
      </c>
      <c r="E84" s="65"/>
      <c r="F84" s="1" t="str">
        <f>IF(ISERROR(Individual_Scores_Men_JV!E84), " ", IF(Individual_Scores_Men_JV!E84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710</v>
      </c>
      <c r="C85" s="66" t="str">
        <f>Individual_Scores_Men_JV!C85</f>
        <v/>
      </c>
      <c r="D85" s="67" t="str">
        <f>Individual_Scores_Men_JV!D85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710</v>
      </c>
      <c r="C86" s="66" t="str">
        <f>Individual_Scores_Men_JV!C86</f>
        <v/>
      </c>
      <c r="D86" s="67" t="str">
        <f>Individual_Scores_Men_JV!D86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710</v>
      </c>
      <c r="C87" s="66" t="str">
        <f>Individual_Scores_Men_JV!C87</f>
        <v/>
      </c>
      <c r="D87" s="67" t="str">
        <f>Individual_Scores_Men_JV!D87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Roster_Selection_Men!AJ95&amp;" " &amp; "JV2 "</f>
        <v xml:space="preserve">Lawrence Technological University JV2 </v>
      </c>
      <c r="C90" s="64" t="str">
        <f>Roster_Selection_Men!AL95</f>
        <v>7914-54822</v>
      </c>
      <c r="D90" s="64" t="str">
        <f>Roster_Selection_Men!AM95</f>
        <v>Adam Ferris</v>
      </c>
      <c r="E90" s="65"/>
      <c r="F90" s="1" t="str">
        <f>IF(ISERROR(Individual_Scores_Men_JV!E90), " ", IF(Individual_Scores_Men_JV!E90 = "Yes", "Yes", "  "))</f>
        <v xml:space="preserve">  </v>
      </c>
      <c r="G90" s="24" t="s">
        <v>672</v>
      </c>
      <c r="H90" s="44">
        <v>191</v>
      </c>
      <c r="I90" s="44">
        <v>169</v>
      </c>
      <c r="J90" s="44">
        <v>178</v>
      </c>
      <c r="K90" s="44">
        <v>198</v>
      </c>
      <c r="L90" s="44">
        <v>157</v>
      </c>
      <c r="M90" s="44">
        <v>179</v>
      </c>
      <c r="N90" s="44">
        <v>172</v>
      </c>
      <c r="O90" s="44">
        <v>174</v>
      </c>
      <c r="P90" s="44">
        <v>223</v>
      </c>
      <c r="Q90" s="44">
        <v>159</v>
      </c>
      <c r="R90" s="44">
        <v>205</v>
      </c>
      <c r="S90" s="44">
        <v>186</v>
      </c>
      <c r="T90" s="44">
        <v>234</v>
      </c>
      <c r="U90" s="44">
        <v>162</v>
      </c>
      <c r="V90" s="44">
        <v>189</v>
      </c>
      <c r="W90" s="44">
        <v>217</v>
      </c>
      <c r="X90" s="19">
        <f>SUM(H90:W90)</f>
        <v>2993</v>
      </c>
      <c r="Y90" s="19">
        <f>COUNTIF(H90:W90, "&gt;0" )</f>
        <v>16</v>
      </c>
      <c r="Z90" s="19">
        <f>X90/Y90</f>
        <v>187.0625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Roster_Selection_Men!AJ96&amp;" " &amp; "JV2 "</f>
        <v xml:space="preserve">Lawrence Technological University JV2 </v>
      </c>
      <c r="C91" s="64" t="str">
        <f>Roster_Selection_Men!AL96</f>
        <v>9229-52707</v>
      </c>
      <c r="D91" s="64" t="str">
        <f>Roster_Selection_Men!AM96</f>
        <v>Brody La Rose</v>
      </c>
      <c r="E91" s="65"/>
      <c r="F91" s="1" t="str">
        <f>IF(ISERROR(Individual_Scores_Men_JV!E91), " ", IF(Individual_Scores_Men_JV!E91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Roster_Selection_Men!AJ97&amp;" " &amp; "JV2 "</f>
        <v xml:space="preserve">Lawrence Technological University JV2 </v>
      </c>
      <c r="C92" s="64" t="str">
        <f>Roster_Selection_Men!AL97</f>
        <v>17-71210</v>
      </c>
      <c r="D92" s="64" t="str">
        <f>Roster_Selection_Men!AM97</f>
        <v>Callum Meredith</v>
      </c>
      <c r="E92" s="65"/>
      <c r="F92" s="1" t="str">
        <f>IF(ISERROR(Individual_Scores_Men_JV!E92), " ", IF(Individual_Scores_Men_JV!E92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Roster_Selection_Men!AJ98&amp;" " &amp; "JV2 "</f>
        <v xml:space="preserve">Lawrence Technological University JV2 </v>
      </c>
      <c r="C93" s="64" t="str">
        <f>Roster_Selection_Men!AL98</f>
        <v>11-342421</v>
      </c>
      <c r="D93" s="64" t="str">
        <f>Roster_Selection_Men!AM98</f>
        <v>Jacob Wilson</v>
      </c>
      <c r="E93" s="65"/>
      <c r="F93" s="1" t="str">
        <f>IF(ISERROR(Individual_Scores_Men_JV!E93), " ", IF(Individual_Scores_Men_JV!E93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Roster_Selection_Men!AJ99&amp;" " &amp; "JV2 "</f>
        <v xml:space="preserve">Lawrence Technological University JV2 </v>
      </c>
      <c r="C94" s="64" t="str">
        <f>Roster_Selection_Men!AL99</f>
        <v>16-80311</v>
      </c>
      <c r="D94" s="64" t="str">
        <f>Roster_Selection_Men!AM99</f>
        <v>Micah Grune</v>
      </c>
      <c r="E94" s="65"/>
      <c r="F94" s="1" t="str">
        <f>IF(ISERROR(Individual_Scores_Men_JV!E94), " ", IF(Individual_Scores_Men_JV!E94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Roster_Selection_Men!AJ100&amp;" " &amp; "JV2 "</f>
        <v xml:space="preserve"> JV2 </v>
      </c>
      <c r="C95" s="64" t="str">
        <f>Roster_Selection_Men!AL100</f>
        <v/>
      </c>
      <c r="D95" s="64" t="str">
        <f>Roster_Selection_Men!AM100</f>
        <v/>
      </c>
      <c r="E95" s="65"/>
      <c r="F95" s="1" t="str">
        <f>IF(ISERROR(Individual_Scores_Men_JV!E95), " ", IF(Individual_Scores_Men_JV!E95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Roster_Selection_Men!AJ101&amp;" " &amp; "JV2 "</f>
        <v xml:space="preserve"> JV2 </v>
      </c>
      <c r="C96" s="64" t="str">
        <f>Roster_Selection_Men!AL101</f>
        <v/>
      </c>
      <c r="D96" s="64" t="str">
        <f>Roster_Selection_Men!AM101</f>
        <v/>
      </c>
      <c r="E96" s="65"/>
      <c r="F96" s="1" t="str">
        <f>IF(ISERROR(Individual_Scores_Men_JV!E96), " ", IF(Individual_Scores_Men_JV!E96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Roster_Selection_Men!AJ102&amp;" " &amp; "JV2 "</f>
        <v xml:space="preserve"> JV2 </v>
      </c>
      <c r="C97" s="64" t="str">
        <f>Roster_Selection_Men!AL102</f>
        <v/>
      </c>
      <c r="D97" s="64" t="str">
        <f>Roster_Selection_Men!AM102</f>
        <v/>
      </c>
      <c r="E97" s="65"/>
      <c r="F97" s="1" t="str">
        <f>IF(ISERROR(Individual_Scores_Men_JV!E97), " ", IF(Individual_Scores_Men_JV!E97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710</v>
      </c>
      <c r="C98" s="66" t="str">
        <f>Individual_Scores_Men_JV!C98</f>
        <v/>
      </c>
      <c r="D98" s="67" t="str">
        <f>Individual_Scores_Men_JV!D98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710</v>
      </c>
      <c r="C99" s="66" t="str">
        <f>Individual_Scores_Men_JV!C99</f>
        <v/>
      </c>
      <c r="D99" s="67" t="str">
        <f>Individual_Scores_Men_JV!D99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710</v>
      </c>
      <c r="C100" s="66" t="str">
        <f>Individual_Scores_Men_JV!C100</f>
        <v/>
      </c>
      <c r="D100" s="67" t="str">
        <f>Individual_Scores_Men_JV!D100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tr">
        <f>Roster_Selection_Men!AF123&amp;" " &amp; "JV1 "</f>
        <v xml:space="preserve">Madonna University JV1 </v>
      </c>
      <c r="C103" s="64" t="str">
        <f>Roster_Selection_Men!AH123</f>
        <v>11-598356</v>
      </c>
      <c r="D103" s="64" t="str">
        <f>Roster_Selection_Men!AI123</f>
        <v>Alex Warren</v>
      </c>
      <c r="E103" s="65"/>
      <c r="F103" s="1" t="str">
        <f>IF(ISERROR(Individual_Scores_Men_JV!E103), " ", IF(Individual_Scores_Men_JV!E103 = "Yes", "Yes", "  "))</f>
        <v xml:space="preserve">  </v>
      </c>
      <c r="G103" s="24" t="s">
        <v>672</v>
      </c>
      <c r="H103" s="44">
        <v>227</v>
      </c>
      <c r="I103" s="44">
        <v>191</v>
      </c>
      <c r="J103" s="44">
        <v>192</v>
      </c>
      <c r="K103" s="44">
        <v>189</v>
      </c>
      <c r="L103" s="44">
        <v>220</v>
      </c>
      <c r="M103" s="44">
        <v>210</v>
      </c>
      <c r="N103" s="44">
        <v>191</v>
      </c>
      <c r="O103" s="44">
        <v>220</v>
      </c>
      <c r="P103" s="44">
        <v>188</v>
      </c>
      <c r="Q103" s="44">
        <v>168</v>
      </c>
      <c r="R103" s="44">
        <v>160</v>
      </c>
      <c r="S103" s="44">
        <v>194</v>
      </c>
      <c r="T103" s="44">
        <v>150</v>
      </c>
      <c r="U103" s="44">
        <v>183</v>
      </c>
      <c r="V103" s="44">
        <v>214</v>
      </c>
      <c r="W103" s="44">
        <v>152</v>
      </c>
      <c r="X103" s="19">
        <f>SUM(H103:W103)</f>
        <v>3049</v>
      </c>
      <c r="Y103" s="19">
        <f>COUNTIF(H103:W103, "&gt;0" )</f>
        <v>16</v>
      </c>
      <c r="Z103" s="19">
        <f>X103/Y103</f>
        <v>190.5625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tr">
        <f>Roster_Selection_Men!AF124&amp;" " &amp; "JV1 "</f>
        <v xml:space="preserve">Madonna University JV1 </v>
      </c>
      <c r="C104" s="64" t="str">
        <f>Roster_Selection_Men!AH124</f>
        <v>11-335322</v>
      </c>
      <c r="D104" s="64" t="str">
        <f>Roster_Selection_Men!AI124</f>
        <v>Griffin Cartier</v>
      </c>
      <c r="E104" s="65"/>
      <c r="F104" s="1" t="str">
        <f>IF(ISERROR(Individual_Scores_Men_JV!E104), " ", IF(Individual_Scores_Men_JV!E104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tr">
        <f>Roster_Selection_Men!AF125&amp;" " &amp; "JV1 "</f>
        <v xml:space="preserve">Madonna University JV1 </v>
      </c>
      <c r="C105" s="64" t="str">
        <f>Roster_Selection_Men!AH125</f>
        <v>7914-22991</v>
      </c>
      <c r="D105" s="64" t="str">
        <f>Roster_Selection_Men!AI125</f>
        <v>Jonathon Michalski</v>
      </c>
      <c r="E105" s="65"/>
      <c r="F105" s="1" t="str">
        <f>IF(ISERROR(Individual_Scores_Men_JV!E105), " ", IF(Individual_Scores_Men_JV!E105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tr">
        <f>Roster_Selection_Men!AF126&amp;" " &amp; "JV1 "</f>
        <v xml:space="preserve">Madonna University JV1 </v>
      </c>
      <c r="C106" s="64" t="str">
        <f>Roster_Selection_Men!AH126</f>
        <v>20-46680</v>
      </c>
      <c r="D106" s="64" t="str">
        <f>Roster_Selection_Men!AI126</f>
        <v>Kaden Cirata</v>
      </c>
      <c r="E106" s="65"/>
      <c r="F106" s="1" t="str">
        <f>IF(ISERROR(Individual_Scores_Men_JV!E106), " ", IF(Individual_Scores_Men_JV!E106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tr">
        <f>Roster_Selection_Men!AF127&amp;" " &amp; "JV1 "</f>
        <v xml:space="preserve">Madonna University JV1 </v>
      </c>
      <c r="C107" s="64" t="str">
        <f>Roster_Selection_Men!AH127</f>
        <v>21-66242</v>
      </c>
      <c r="D107" s="64" t="str">
        <f>Roster_Selection_Men!AI127</f>
        <v>Owen Schook</v>
      </c>
      <c r="E107" s="65"/>
      <c r="F107" s="1" t="str">
        <f>IF(ISERROR(Individual_Scores_Men_JV!E107), " ", IF(Individual_Scores_Men_JV!E107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tr">
        <f>Roster_Selection_Men!AF128&amp;" " &amp; "JV1 "</f>
        <v xml:space="preserve">Madonna University JV1 </v>
      </c>
      <c r="C108" s="64" t="str">
        <f>Roster_Selection_Men!AH128</f>
        <v>18-26345</v>
      </c>
      <c r="D108" s="64" t="str">
        <f>Roster_Selection_Men!AI128</f>
        <v>Timothy McGarry</v>
      </c>
      <c r="E108" s="65"/>
      <c r="F108" s="1" t="str">
        <f>IF(ISERROR(Individual_Scores_Men_JV!E108), " ", IF(Individual_Scores_Men_JV!E108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tr">
        <f>Roster_Selection_Men!AF129&amp;" " &amp; "JV1 "</f>
        <v xml:space="preserve"> JV1 </v>
      </c>
      <c r="C109" s="64" t="str">
        <f>Roster_Selection_Men!AH129</f>
        <v/>
      </c>
      <c r="D109" s="64" t="str">
        <f>Roster_Selection_Men!AI129</f>
        <v/>
      </c>
      <c r="E109" s="65"/>
      <c r="F109" s="1" t="str">
        <f>IF(ISERROR(Individual_Scores_Men_JV!E109), " ", IF(Individual_Scores_Men_JV!E109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tr">
        <f>Roster_Selection_Men!AF130&amp;" " &amp; "JV1 "</f>
        <v xml:space="preserve"> JV1 </v>
      </c>
      <c r="C110" s="64" t="str">
        <f>Roster_Selection_Men!AH130</f>
        <v/>
      </c>
      <c r="D110" s="64" t="str">
        <f>Roster_Selection_Men!AI130</f>
        <v/>
      </c>
      <c r="E110" s="65"/>
      <c r="F110" s="1" t="str">
        <f>IF(ISERROR(Individual_Scores_Men_JV!E110), " ", IF(Individual_Scores_Men_JV!E110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4" t="s">
        <v>711</v>
      </c>
      <c r="C111" s="66" t="str">
        <f>Individual_Scores_Men_JV!C111</f>
        <v/>
      </c>
      <c r="D111" s="67" t="str">
        <f>Individual_Scores_Men_JV!D111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4" t="s">
        <v>711</v>
      </c>
      <c r="C112" s="66" t="str">
        <f>Individual_Scores_Men_JV!C112</f>
        <v/>
      </c>
      <c r="D112" s="67" t="str">
        <f>Individual_Scores_Men_JV!D112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4" t="s">
        <v>711</v>
      </c>
      <c r="C113" s="66" t="str">
        <f>Individual_Scores_Men_JV!C113</f>
        <v/>
      </c>
      <c r="D113" s="67" t="str">
        <f>Individual_Scores_Men_JV!D113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tr">
        <f>Roster_Selection_Men!AF157&amp;" " &amp; "JV1 "</f>
        <v xml:space="preserve">Rochester University JV1 </v>
      </c>
      <c r="C116" s="64" t="str">
        <f>Roster_Selection_Men!AH157</f>
        <v>7914-23646</v>
      </c>
      <c r="D116" s="64" t="str">
        <f>Roster_Selection_Men!AI157</f>
        <v>Andrew Florence</v>
      </c>
      <c r="E116" s="65"/>
      <c r="F116" s="1" t="str">
        <f>IF(ISERROR(Individual_Scores_Men_JV!E116), " ", IF(Individual_Scores_Men_JV!E116 = "Yes", "Yes", "  "))</f>
        <v xml:space="preserve">  </v>
      </c>
      <c r="G116" s="24" t="s">
        <v>672</v>
      </c>
      <c r="H116" s="44">
        <v>149</v>
      </c>
      <c r="I116" s="44">
        <v>172</v>
      </c>
      <c r="J116" s="44">
        <v>162</v>
      </c>
      <c r="K116" s="44">
        <v>167</v>
      </c>
      <c r="L116" s="44">
        <v>166</v>
      </c>
      <c r="M116" s="44">
        <v>181</v>
      </c>
      <c r="N116" s="44">
        <v>187</v>
      </c>
      <c r="O116" s="44">
        <v>190</v>
      </c>
      <c r="P116" s="44">
        <v>200</v>
      </c>
      <c r="Q116" s="44">
        <v>168</v>
      </c>
      <c r="R116" s="44">
        <v>163</v>
      </c>
      <c r="S116" s="44">
        <v>158</v>
      </c>
      <c r="T116" s="44">
        <v>183</v>
      </c>
      <c r="U116" s="44">
        <v>159</v>
      </c>
      <c r="V116" s="44">
        <v>174</v>
      </c>
      <c r="W116" s="44">
        <v>162</v>
      </c>
      <c r="X116" s="19">
        <f>SUM(H116:W116)</f>
        <v>2741</v>
      </c>
      <c r="Y116" s="19">
        <f>COUNTIF(H116:W116, "&gt;0" )</f>
        <v>16</v>
      </c>
      <c r="Z116" s="19">
        <f>X116/Y116</f>
        <v>171.3125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tr">
        <f>Roster_Selection_Men!AF158&amp;" " &amp; "JV1 "</f>
        <v xml:space="preserve">Rochester University JV1 </v>
      </c>
      <c r="C117" s="64" t="str">
        <f>Roster_Selection_Men!AH158</f>
        <v>19-50137</v>
      </c>
      <c r="D117" s="64" t="str">
        <f>Roster_Selection_Men!AI158</f>
        <v>Brandon Rinke</v>
      </c>
      <c r="E117" s="65"/>
      <c r="F117" s="1" t="str">
        <f>IF(ISERROR(Individual_Scores_Men_JV!E117), " ", IF(Individual_Scores_Men_JV!E117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tr">
        <f>Roster_Selection_Men!AF159&amp;" " &amp; "JV1 "</f>
        <v xml:space="preserve">Rochester University JV1 </v>
      </c>
      <c r="C118" s="64" t="str">
        <f>Roster_Selection_Men!AH159</f>
        <v>11-564027</v>
      </c>
      <c r="D118" s="64" t="str">
        <f>Roster_Selection_Men!AI159</f>
        <v>Brendan Kasa</v>
      </c>
      <c r="E118" s="65"/>
      <c r="F118" s="1" t="str">
        <f>IF(ISERROR(Individual_Scores_Men_JV!E118), " ", IF(Individual_Scores_Men_JV!E118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tr">
        <f>Roster_Selection_Men!AF160&amp;" " &amp; "JV1 "</f>
        <v xml:space="preserve">Rochester University JV1 </v>
      </c>
      <c r="C119" s="64" t="str">
        <f>Roster_Selection_Men!AH160</f>
        <v>18-82553</v>
      </c>
      <c r="D119" s="64" t="str">
        <f>Roster_Selection_Men!AI160</f>
        <v>Jaxon Small</v>
      </c>
      <c r="E119" s="65"/>
      <c r="F119" s="1" t="str">
        <f>IF(ISERROR(Individual_Scores_Men_JV!E119), " ", IF(Individual_Scores_Men_JV!E119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tr">
        <f>Roster_Selection_Men!AF161&amp;" " &amp; "JV1 "</f>
        <v xml:space="preserve">Rochester University JV1 </v>
      </c>
      <c r="C120" s="64" t="str">
        <f>Roster_Selection_Men!AH161</f>
        <v>11-268258</v>
      </c>
      <c r="D120" s="64" t="str">
        <f>Roster_Selection_Men!AI161</f>
        <v>Justin Powell</v>
      </c>
      <c r="E120" s="65"/>
      <c r="F120" s="1" t="str">
        <f>IF(ISERROR(Individual_Scores_Men_JV!E120), " ", IF(Individual_Scores_Men_JV!E120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tr">
        <f>Roster_Selection_Men!AF162&amp;" " &amp; "JV1 "</f>
        <v xml:space="preserve">Rochester University JV1 </v>
      </c>
      <c r="C121" s="64" t="str">
        <f>Roster_Selection_Men!AH162</f>
        <v>7914-25519</v>
      </c>
      <c r="D121" s="64" t="str">
        <f>Roster_Selection_Men!AI162</f>
        <v>Mitchell Martin</v>
      </c>
      <c r="E121" s="65"/>
      <c r="F121" s="1" t="str">
        <f>IF(ISERROR(Individual_Scores_Men_JV!E121), " ", IF(Individual_Scores_Men_JV!E121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tr">
        <f>Roster_Selection_Men!AF163&amp;" " &amp; "JV1 "</f>
        <v xml:space="preserve">Rochester University JV1 </v>
      </c>
      <c r="C122" s="64" t="str">
        <f>Roster_Selection_Men!AH163</f>
        <v>19-35288</v>
      </c>
      <c r="D122" s="64" t="str">
        <f>Roster_Selection_Men!AI163</f>
        <v>Nolan Matz</v>
      </c>
      <c r="E122" s="65"/>
      <c r="F122" s="1" t="str">
        <f>IF(ISERROR(Individual_Scores_Men_JV!E122), " ", IF(Individual_Scores_Men_JV!E122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tr">
        <f>Roster_Selection_Men!AF164&amp;" " &amp; "JV1 "</f>
        <v xml:space="preserve"> JV1 </v>
      </c>
      <c r="C123" s="64" t="str">
        <f>Roster_Selection_Men!AH164</f>
        <v/>
      </c>
      <c r="D123" s="64" t="str">
        <f>Roster_Selection_Men!AI164</f>
        <v/>
      </c>
      <c r="E123" s="65"/>
      <c r="F123" s="1" t="str">
        <f>IF(ISERROR(Individual_Scores_Men_JV!E123), " ", IF(Individual_Scores_Men_JV!E123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4" t="s">
        <v>712</v>
      </c>
      <c r="C124" s="66" t="str">
        <f>Individual_Scores_Men_JV!C124</f>
        <v/>
      </c>
      <c r="D124" s="67" t="str">
        <f>Individual_Scores_Men_JV!D124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4" t="s">
        <v>712</v>
      </c>
      <c r="C125" s="66" t="str">
        <f>Individual_Scores_Men_JV!C125</f>
        <v/>
      </c>
      <c r="D125" s="67" t="str">
        <f>Individual_Scores_Men_JV!D125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4" t="s">
        <v>712</v>
      </c>
      <c r="C126" s="66" t="str">
        <f>Individual_Scores_Men_JV!C126</f>
        <v/>
      </c>
      <c r="D126" s="67" t="str">
        <f>Individual_Scores_Men_JV!D126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tr">
        <f>Roster_Selection_Men!AF175&amp;" " &amp; "JV1 "</f>
        <v xml:space="preserve">Siena Heights University JV1 </v>
      </c>
      <c r="C129" s="64" t="str">
        <f>Roster_Selection_Men!AH175</f>
        <v>20-1456</v>
      </c>
      <c r="D129" s="64" t="str">
        <f>Roster_Selection_Men!AI175</f>
        <v>Joe Wager</v>
      </c>
      <c r="E129" s="65"/>
      <c r="F129" s="1" t="str">
        <f>IF(ISERROR(Individual_Scores_Men_JV!E129), " ", IF(Individual_Scores_Men_JV!E129 = "Yes", "Yes", "  "))</f>
        <v xml:space="preserve">  </v>
      </c>
      <c r="G129" s="24" t="s">
        <v>672</v>
      </c>
      <c r="H129" s="44">
        <v>182</v>
      </c>
      <c r="I129" s="44">
        <v>194</v>
      </c>
      <c r="J129" s="44">
        <v>186</v>
      </c>
      <c r="K129" s="44">
        <v>192</v>
      </c>
      <c r="L129" s="44">
        <v>201</v>
      </c>
      <c r="M129" s="44">
        <v>156</v>
      </c>
      <c r="N129" s="44">
        <v>196</v>
      </c>
      <c r="O129" s="44">
        <v>169</v>
      </c>
      <c r="P129" s="44">
        <v>158</v>
      </c>
      <c r="Q129" s="44">
        <v>153</v>
      </c>
      <c r="R129" s="44">
        <v>149</v>
      </c>
      <c r="S129" s="44">
        <v>188</v>
      </c>
      <c r="T129" s="44">
        <v>177</v>
      </c>
      <c r="U129" s="44">
        <v>238</v>
      </c>
      <c r="V129" s="44">
        <v>173</v>
      </c>
      <c r="W129" s="44">
        <v>219</v>
      </c>
      <c r="X129" s="19">
        <f>SUM(H129:W129)</f>
        <v>2931</v>
      </c>
      <c r="Y129" s="19">
        <f>COUNTIF(H129:W129, "&gt;0" )</f>
        <v>16</v>
      </c>
      <c r="Z129" s="19">
        <f>X129/Y129</f>
        <v>183.1875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tr">
        <f>Roster_Selection_Men!AF176&amp;" " &amp; "JV1 "</f>
        <v xml:space="preserve">Siena Heights University JV1 </v>
      </c>
      <c r="C130" s="64" t="str">
        <f>Roster_Selection_Men!AH176</f>
        <v>19-45688</v>
      </c>
      <c r="D130" s="64" t="str">
        <f>Roster_Selection_Men!AI176</f>
        <v>Luke Spear</v>
      </c>
      <c r="E130" s="65"/>
      <c r="F130" s="1" t="str">
        <f>IF(ISERROR(Individual_Scores_Men_JV!E130), " ", IF(Individual_Scores_Men_JV!E130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tr">
        <f>Roster_Selection_Men!AF177&amp;" " &amp; "JV1 "</f>
        <v xml:space="preserve">Siena Heights University JV1 </v>
      </c>
      <c r="C131" s="64" t="str">
        <f>Roster_Selection_Men!AH177</f>
        <v>20-23576</v>
      </c>
      <c r="D131" s="64" t="str">
        <f>Roster_Selection_Men!AI177</f>
        <v>Nathan Ewing</v>
      </c>
      <c r="E131" s="65"/>
      <c r="F131" s="1" t="str">
        <f>IF(ISERROR(Individual_Scores_Men_JV!E131), " ", IF(Individual_Scores_Men_JV!E131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tr">
        <f>Roster_Selection_Men!AF178&amp;" " &amp; "JV1 "</f>
        <v xml:space="preserve">Siena Heights University JV1 </v>
      </c>
      <c r="C132" s="64" t="str">
        <f>Roster_Selection_Men!AH178</f>
        <v>16-144451</v>
      </c>
      <c r="D132" s="64" t="str">
        <f>Roster_Selection_Men!AI178</f>
        <v>Neal Perok</v>
      </c>
      <c r="E132" s="65"/>
      <c r="F132" s="1" t="str">
        <f>IF(ISERROR(Individual_Scores_Men_JV!E132), " ", IF(Individual_Scores_Men_JV!E132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tr">
        <f>Roster_Selection_Men!AF179&amp;" " &amp; "JV1 "</f>
        <v xml:space="preserve">Siena Heights University JV1 </v>
      </c>
      <c r="C133" s="64" t="str">
        <f>Roster_Selection_Men!AH179</f>
        <v>11-555142</v>
      </c>
      <c r="D133" s="64" t="str">
        <f>Roster_Selection_Men!AI179</f>
        <v>Pablo Gomez</v>
      </c>
      <c r="E133" s="65"/>
      <c r="F133" s="1" t="str">
        <f>IF(ISERROR(Individual_Scores_Men_JV!E133), " ", IF(Individual_Scores_Men_JV!E133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tr">
        <f>Roster_Selection_Men!AF180&amp;" " &amp; "JV1 "</f>
        <v xml:space="preserve">Siena Heights University JV1 </v>
      </c>
      <c r="C134" s="64" t="str">
        <f>Roster_Selection_Men!AH180</f>
        <v>18-7434</v>
      </c>
      <c r="D134" s="64" t="str">
        <f>Roster_Selection_Men!AI180</f>
        <v>Philip Starr</v>
      </c>
      <c r="E134" s="65"/>
      <c r="F134" s="1" t="str">
        <f>IF(ISERROR(Individual_Scores_Men_JV!E134), " ", IF(Individual_Scores_Men_JV!E134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tr">
        <f>Roster_Selection_Men!AF181&amp;" " &amp; "JV1 "</f>
        <v xml:space="preserve">Siena Heights University JV1 </v>
      </c>
      <c r="C135" s="64" t="str">
        <f>Roster_Selection_Men!AH181</f>
        <v>20-48195</v>
      </c>
      <c r="D135" s="64" t="str">
        <f>Roster_Selection_Men!AI181</f>
        <v>Sam Greuling</v>
      </c>
      <c r="E135" s="65"/>
      <c r="F135" s="1" t="str">
        <f>IF(ISERROR(Individual_Scores_Men_JV!E135), " ", IF(Individual_Scores_Men_JV!E135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tr">
        <f>Roster_Selection_Men!AF182&amp;" " &amp; "JV1 "</f>
        <v xml:space="preserve">Siena Heights University JV1 </v>
      </c>
      <c r="C136" s="64" t="str">
        <f>Roster_Selection_Men!AH182</f>
        <v>17-85211</v>
      </c>
      <c r="D136" s="64" t="str">
        <f>Roster_Selection_Men!AI182</f>
        <v>Tim Polidor</v>
      </c>
      <c r="E136" s="65"/>
      <c r="F136" s="1" t="str">
        <f>IF(ISERROR(Individual_Scores_Men_JV!E136), " ", IF(Individual_Scores_Men_JV!E136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4" t="s">
        <v>713</v>
      </c>
      <c r="C137" s="66" t="str">
        <f>Individual_Scores_Men_JV!C137</f>
        <v/>
      </c>
      <c r="D137" s="67" t="str">
        <f>Individual_Scores_Men_JV!D137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4" t="s">
        <v>713</v>
      </c>
      <c r="C138" s="66" t="str">
        <f>Individual_Scores_Men_JV!C138</f>
        <v/>
      </c>
      <c r="D138" s="67" t="str">
        <f>Individual_Scores_Men_JV!D138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4" t="s">
        <v>713</v>
      </c>
      <c r="C139" s="66" t="str">
        <f>Individual_Scores_Men_JV!C139</f>
        <v/>
      </c>
      <c r="D139" s="67" t="str">
        <f>Individual_Scores_Men_JV!D139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">
        <v>30</v>
      </c>
      <c r="C142" s="64" t="s">
        <v>30</v>
      </c>
      <c r="D142" s="64" t="s">
        <v>30</v>
      </c>
      <c r="E142" s="68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692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">
        <v>30</v>
      </c>
      <c r="C143" s="64" t="s">
        <v>30</v>
      </c>
      <c r="D143" s="64" t="s">
        <v>30</v>
      </c>
      <c r="E143" s="68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">
        <v>30</v>
      </c>
      <c r="C144" s="64" t="s">
        <v>30</v>
      </c>
      <c r="D144" s="64" t="s">
        <v>30</v>
      </c>
      <c r="E144" s="68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">
        <v>30</v>
      </c>
      <c r="C145" s="64" t="s">
        <v>30</v>
      </c>
      <c r="D145" s="64" t="s">
        <v>30</v>
      </c>
      <c r="E145" s="68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">
        <v>30</v>
      </c>
      <c r="C146" s="64" t="s">
        <v>30</v>
      </c>
      <c r="D146" s="64" t="s">
        <v>30</v>
      </c>
      <c r="E146" s="68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">
        <v>30</v>
      </c>
      <c r="C147" s="64" t="s">
        <v>30</v>
      </c>
      <c r="D147" s="64" t="s">
        <v>30</v>
      </c>
      <c r="E147" s="68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">
        <v>30</v>
      </c>
      <c r="C148" s="64" t="s">
        <v>30</v>
      </c>
      <c r="D148" s="64" t="s">
        <v>30</v>
      </c>
      <c r="E148" s="68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">
        <v>30</v>
      </c>
      <c r="C149" s="64" t="s">
        <v>30</v>
      </c>
      <c r="D149" s="64" t="s">
        <v>30</v>
      </c>
      <c r="E149" s="68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25">
      <c r="B150" s="64" t="s">
        <v>30</v>
      </c>
      <c r="C150" s="64" t="s">
        <v>30</v>
      </c>
      <c r="D150" s="64" t="s">
        <v>30</v>
      </c>
      <c r="E150" s="68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25">
      <c r="B151" s="64" t="s">
        <v>30</v>
      </c>
      <c r="C151" s="64" t="s">
        <v>30</v>
      </c>
      <c r="D151" s="64" t="s">
        <v>30</v>
      </c>
      <c r="E151" s="68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25">
      <c r="B152" s="64" t="s">
        <v>30</v>
      </c>
      <c r="C152" s="64" t="s">
        <v>30</v>
      </c>
      <c r="D152" s="64" t="s">
        <v>30</v>
      </c>
      <c r="E152" s="68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">
        <v>30</v>
      </c>
      <c r="C155" s="64" t="s">
        <v>30</v>
      </c>
      <c r="D155" s="64" t="s">
        <v>30</v>
      </c>
      <c r="E155" s="68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">
        <v>30</v>
      </c>
      <c r="C156" s="64" t="s">
        <v>30</v>
      </c>
      <c r="D156" s="64" t="s">
        <v>30</v>
      </c>
      <c r="E156" s="68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">
        <v>30</v>
      </c>
      <c r="C157" s="64" t="s">
        <v>30</v>
      </c>
      <c r="D157" s="64" t="s">
        <v>30</v>
      </c>
      <c r="E157" s="68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">
        <v>30</v>
      </c>
      <c r="C158" s="64" t="s">
        <v>30</v>
      </c>
      <c r="D158" s="64" t="s">
        <v>30</v>
      </c>
      <c r="E158" s="68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">
        <v>30</v>
      </c>
      <c r="C159" s="64" t="s">
        <v>30</v>
      </c>
      <c r="D159" s="64" t="s">
        <v>30</v>
      </c>
      <c r="E159" s="68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">
        <v>30</v>
      </c>
      <c r="C160" s="64" t="s">
        <v>30</v>
      </c>
      <c r="D160" s="64" t="s">
        <v>30</v>
      </c>
      <c r="E160" s="68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">
        <v>30</v>
      </c>
      <c r="C161" s="64" t="s">
        <v>30</v>
      </c>
      <c r="D161" s="64" t="s">
        <v>30</v>
      </c>
      <c r="E161" s="68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">
        <v>30</v>
      </c>
      <c r="C162" s="64" t="s">
        <v>30</v>
      </c>
      <c r="D162" s="64" t="s">
        <v>30</v>
      </c>
      <c r="E162" s="68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25">
      <c r="B163" s="64" t="s">
        <v>30</v>
      </c>
      <c r="C163" s="64" t="s">
        <v>30</v>
      </c>
      <c r="D163" s="64" t="s">
        <v>30</v>
      </c>
      <c r="E163" s="68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25">
      <c r="B164" s="64" t="s">
        <v>30</v>
      </c>
      <c r="C164" s="64" t="s">
        <v>30</v>
      </c>
      <c r="D164" s="64" t="s">
        <v>30</v>
      </c>
      <c r="E164" s="68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25">
      <c r="B165" s="64" t="s">
        <v>30</v>
      </c>
      <c r="C165" s="64" t="s">
        <v>30</v>
      </c>
      <c r="D165" s="64" t="s">
        <v>30</v>
      </c>
      <c r="E165" s="68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">
        <v>30</v>
      </c>
      <c r="C168" s="64" t="s">
        <v>30</v>
      </c>
      <c r="D168" s="64" t="s">
        <v>30</v>
      </c>
      <c r="E168" s="68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">
        <v>30</v>
      </c>
      <c r="C169" s="64" t="s">
        <v>30</v>
      </c>
      <c r="D169" s="64" t="s">
        <v>30</v>
      </c>
      <c r="E169" s="68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">
        <v>30</v>
      </c>
      <c r="C170" s="64" t="s">
        <v>30</v>
      </c>
      <c r="D170" s="64" t="s">
        <v>30</v>
      </c>
      <c r="E170" s="68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">
        <v>30</v>
      </c>
      <c r="C171" s="64" t="s">
        <v>30</v>
      </c>
      <c r="D171" s="64" t="s">
        <v>30</v>
      </c>
      <c r="E171" s="68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">
        <v>30</v>
      </c>
      <c r="C172" s="64" t="s">
        <v>30</v>
      </c>
      <c r="D172" s="64" t="s">
        <v>30</v>
      </c>
      <c r="E172" s="68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">
        <v>30</v>
      </c>
      <c r="C173" s="64" t="s">
        <v>30</v>
      </c>
      <c r="D173" s="64" t="s">
        <v>30</v>
      </c>
      <c r="E173" s="68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">
        <v>30</v>
      </c>
      <c r="C174" s="64" t="s">
        <v>30</v>
      </c>
      <c r="D174" s="64" t="s">
        <v>30</v>
      </c>
      <c r="E174" s="68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">
        <v>30</v>
      </c>
      <c r="C175" s="64" t="s">
        <v>30</v>
      </c>
      <c r="D175" s="64" t="s">
        <v>30</v>
      </c>
      <c r="E175" s="68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25">
      <c r="B176" s="64" t="s">
        <v>30</v>
      </c>
      <c r="C176" s="64" t="s">
        <v>30</v>
      </c>
      <c r="D176" s="64" t="s">
        <v>30</v>
      </c>
      <c r="E176" s="68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25">
      <c r="B177" s="64" t="s">
        <v>30</v>
      </c>
      <c r="C177" s="64" t="s">
        <v>30</v>
      </c>
      <c r="D177" s="64" t="s">
        <v>30</v>
      </c>
      <c r="E177" s="68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25">
      <c r="B178" s="64" t="s">
        <v>30</v>
      </c>
      <c r="C178" s="64" t="s">
        <v>30</v>
      </c>
      <c r="D178" s="64" t="s">
        <v>30</v>
      </c>
      <c r="E178" s="68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">
        <v>30</v>
      </c>
      <c r="C181" s="64" t="s">
        <v>30</v>
      </c>
      <c r="D181" s="64" t="s">
        <v>30</v>
      </c>
      <c r="E181" s="68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">
        <v>30</v>
      </c>
      <c r="C182" s="64" t="s">
        <v>30</v>
      </c>
      <c r="D182" s="64" t="s">
        <v>30</v>
      </c>
      <c r="E182" s="68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">
        <v>30</v>
      </c>
      <c r="C183" s="64" t="s">
        <v>30</v>
      </c>
      <c r="D183" s="64" t="s">
        <v>30</v>
      </c>
      <c r="E183" s="68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">
        <v>30</v>
      </c>
      <c r="C184" s="64" t="s">
        <v>30</v>
      </c>
      <c r="D184" s="64" t="s">
        <v>30</v>
      </c>
      <c r="E184" s="68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">
        <v>30</v>
      </c>
      <c r="C185" s="64" t="s">
        <v>30</v>
      </c>
      <c r="D185" s="64" t="s">
        <v>30</v>
      </c>
      <c r="E185" s="68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">
        <v>30</v>
      </c>
      <c r="C186" s="64" t="s">
        <v>30</v>
      </c>
      <c r="D186" s="64" t="s">
        <v>30</v>
      </c>
      <c r="E186" s="68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">
        <v>30</v>
      </c>
      <c r="C187" s="64" t="s">
        <v>30</v>
      </c>
      <c r="D187" s="64" t="s">
        <v>30</v>
      </c>
      <c r="E187" s="68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">
        <v>30</v>
      </c>
      <c r="C188" s="64" t="s">
        <v>30</v>
      </c>
      <c r="D188" s="64" t="s">
        <v>30</v>
      </c>
      <c r="E188" s="68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64" t="s">
        <v>30</v>
      </c>
      <c r="C189" s="64" t="s">
        <v>30</v>
      </c>
      <c r="D189" s="64" t="s">
        <v>30</v>
      </c>
      <c r="E189" s="68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64" t="s">
        <v>30</v>
      </c>
      <c r="C190" s="64" t="s">
        <v>30</v>
      </c>
      <c r="D190" s="64" t="s">
        <v>30</v>
      </c>
      <c r="E190" s="68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64" t="s">
        <v>30</v>
      </c>
      <c r="C191" s="64" t="s">
        <v>30</v>
      </c>
      <c r="D191" s="64" t="s">
        <v>30</v>
      </c>
      <c r="E191" s="68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W12 H129:W129 H116:W116 H103:W103 H90:W90 H77:W77 H64:W64 H51:W51 H38:W38 H25:W25" xr:uid="{00000000-0002-0000-07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="70" zoomScaleNormal="70" workbookViewId="0">
      <pane xSplit="5" ySplit="11" topLeftCell="G49" activePane="bottomRight" state="frozen"/>
      <selection activeCell="B1" sqref="B1"/>
      <selection pane="topRight" activeCell="G1" sqref="G1"/>
      <selection pane="bottomLeft" activeCell="B12" sqref="B12"/>
      <selection pane="bottomRight" activeCell="E65" sqref="E65"/>
    </sheetView>
  </sheetViews>
  <sheetFormatPr defaultColWidth="9" defaultRowHeight="14.4" x14ac:dyDescent="0.3"/>
  <cols>
    <col min="1" max="1" width="6.6640625" style="13" hidden="1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704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669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670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403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1" customFormat="1" ht="13.95" customHeight="1" x14ac:dyDescent="0.25">
      <c r="B10" s="21"/>
      <c r="C10" s="21"/>
      <c r="D10" s="62"/>
      <c r="E10" s="62"/>
      <c r="F10" s="62"/>
      <c r="G10" s="69"/>
      <c r="H10" s="19" t="s">
        <v>671</v>
      </c>
      <c r="I10" s="19" t="s">
        <v>671</v>
      </c>
      <c r="J10" s="19" t="s">
        <v>671</v>
      </c>
      <c r="K10" s="19" t="s">
        <v>671</v>
      </c>
      <c r="L10" s="19" t="s">
        <v>671</v>
      </c>
      <c r="M10" s="19" t="s">
        <v>671</v>
      </c>
      <c r="N10" s="19" t="s">
        <v>671</v>
      </c>
      <c r="O10" s="19" t="s">
        <v>671</v>
      </c>
      <c r="P10" s="19" t="s">
        <v>671</v>
      </c>
      <c r="Q10" s="19" t="s">
        <v>671</v>
      </c>
      <c r="R10" s="19" t="s">
        <v>671</v>
      </c>
      <c r="S10" s="19" t="s">
        <v>671</v>
      </c>
      <c r="T10" s="19" t="s">
        <v>671</v>
      </c>
      <c r="U10" s="19" t="s">
        <v>671</v>
      </c>
      <c r="V10" s="19" t="s">
        <v>671</v>
      </c>
      <c r="W10" s="19" t="s">
        <v>671</v>
      </c>
      <c r="X10" s="19" t="s">
        <v>30</v>
      </c>
      <c r="Y10" s="19" t="s">
        <v>672</v>
      </c>
      <c r="Z10" s="19" t="s">
        <v>673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19" t="s">
        <v>30</v>
      </c>
      <c r="BK10" s="19" t="s">
        <v>30</v>
      </c>
      <c r="BL10" s="19" t="s">
        <v>30</v>
      </c>
      <c r="BM10" s="19" t="s">
        <v>30</v>
      </c>
      <c r="BN10" s="19" t="s">
        <v>30</v>
      </c>
      <c r="BO10" s="19" t="s">
        <v>30</v>
      </c>
      <c r="BP10" s="19" t="s">
        <v>30</v>
      </c>
      <c r="BQ10" s="19" t="s">
        <v>30</v>
      </c>
      <c r="BR10" s="19" t="s">
        <v>30</v>
      </c>
      <c r="BS10" s="19" t="s">
        <v>30</v>
      </c>
      <c r="BT10" s="19" t="s">
        <v>30</v>
      </c>
      <c r="BU10" s="19" t="s">
        <v>30</v>
      </c>
      <c r="BV10" s="19" t="s">
        <v>30</v>
      </c>
      <c r="BW10" s="19" t="s">
        <v>30</v>
      </c>
      <c r="BX10" s="19" t="s">
        <v>30</v>
      </c>
      <c r="BY10" s="19" t="s">
        <v>30</v>
      </c>
      <c r="BZ10" s="19" t="s">
        <v>30</v>
      </c>
      <c r="CA10" s="19" t="s">
        <v>30</v>
      </c>
      <c r="CB10" s="19" t="s">
        <v>30</v>
      </c>
      <c r="CC10" s="19" t="s">
        <v>30</v>
      </c>
      <c r="CD10" s="19" t="s">
        <v>30</v>
      </c>
      <c r="CE10" s="19" t="s">
        <v>30</v>
      </c>
      <c r="CF10" s="19" t="s">
        <v>30</v>
      </c>
      <c r="CG10" s="19" t="s">
        <v>30</v>
      </c>
      <c r="CH10" s="19" t="s">
        <v>30</v>
      </c>
      <c r="CI10" s="19" t="s">
        <v>30</v>
      </c>
      <c r="CJ10" s="19" t="s">
        <v>30</v>
      </c>
      <c r="CK10" s="19" t="s">
        <v>30</v>
      </c>
      <c r="CL10" s="19" t="s">
        <v>30</v>
      </c>
      <c r="CM10" s="19" t="s">
        <v>30</v>
      </c>
      <c r="CN10" s="19" t="s">
        <v>30</v>
      </c>
      <c r="CO10" s="19" t="s">
        <v>30</v>
      </c>
      <c r="CP10" s="19" t="s">
        <v>30</v>
      </c>
      <c r="CQ10" s="19" t="s">
        <v>30</v>
      </c>
      <c r="CR10" s="19" t="s">
        <v>30</v>
      </c>
      <c r="CS10" s="19" t="s">
        <v>30</v>
      </c>
      <c r="CT10" s="19" t="s">
        <v>30</v>
      </c>
      <c r="CU10" s="19" t="s">
        <v>30</v>
      </c>
      <c r="CV10" s="19" t="s">
        <v>30</v>
      </c>
      <c r="CW10" s="19" t="s">
        <v>30</v>
      </c>
      <c r="CX10" s="19" t="s">
        <v>30</v>
      </c>
      <c r="CY10" s="19" t="s">
        <v>30</v>
      </c>
      <c r="CZ10" s="19" t="s">
        <v>30</v>
      </c>
      <c r="DA10" s="19" t="s">
        <v>30</v>
      </c>
      <c r="DB10" s="19" t="s">
        <v>30</v>
      </c>
      <c r="DC10" s="19" t="s">
        <v>30</v>
      </c>
    </row>
    <row r="11" spans="1:107" s="1" customFormat="1" ht="13.95" customHeight="1" x14ac:dyDescent="0.25">
      <c r="B11" s="19" t="s">
        <v>674</v>
      </c>
      <c r="C11" s="19" t="s">
        <v>24</v>
      </c>
      <c r="D11" s="19" t="s">
        <v>25</v>
      </c>
      <c r="E11" s="19" t="s">
        <v>675</v>
      </c>
      <c r="F11" s="19" t="s">
        <v>705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677</v>
      </c>
      <c r="Y11" s="19" t="s">
        <v>675</v>
      </c>
      <c r="Z11" s="19" t="s">
        <v>678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Roster_Selection_Women!AB11&amp;" " &amp; "V "</f>
        <v xml:space="preserve">Aquinas College V </v>
      </c>
      <c r="C12" s="64" t="str">
        <f>Roster_Selection_Women!AD11</f>
        <v>17-61027</v>
      </c>
      <c r="D12" s="64" t="str">
        <f>Roster_Selection_Women!AE11</f>
        <v>Abby Pecynski</v>
      </c>
      <c r="E12" s="65"/>
      <c r="F12" s="1" t="str">
        <f>IF(ISERROR(Individual_Scores_Women_Var!E12), " ", IF(Individual_Scores_Women_Var!E12 = "Yes", "Yes", "  "))</f>
        <v xml:space="preserve">  </v>
      </c>
      <c r="G12" s="24" t="s">
        <v>672</v>
      </c>
      <c r="H12" s="44">
        <v>176</v>
      </c>
      <c r="I12" s="44">
        <v>174</v>
      </c>
      <c r="J12" s="44">
        <v>170</v>
      </c>
      <c r="K12" s="44">
        <v>159</v>
      </c>
      <c r="L12" s="44">
        <v>211</v>
      </c>
      <c r="M12" s="44">
        <v>221</v>
      </c>
      <c r="N12" s="44">
        <v>140</v>
      </c>
      <c r="O12" s="44">
        <v>150</v>
      </c>
      <c r="P12" s="44">
        <v>196</v>
      </c>
      <c r="Q12" s="44">
        <v>179</v>
      </c>
      <c r="R12" s="44">
        <v>162</v>
      </c>
      <c r="S12" s="44">
        <v>166</v>
      </c>
      <c r="T12" s="44">
        <v>168</v>
      </c>
      <c r="U12" s="44">
        <v>150</v>
      </c>
      <c r="V12" s="44">
        <v>195</v>
      </c>
      <c r="W12" s="44">
        <v>165</v>
      </c>
      <c r="X12" s="19">
        <f>SUM(H12:W12)</f>
        <v>2782</v>
      </c>
      <c r="Y12" s="19">
        <f>COUNTIF(H12:W12, "&gt;0" )</f>
        <v>16</v>
      </c>
      <c r="Z12" s="19">
        <f>X12/Y12</f>
        <v>173.875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Roster_Selection_Women!AB12&amp;" " &amp; "V "</f>
        <v xml:space="preserve">Aquinas College V </v>
      </c>
      <c r="C13" s="64" t="str">
        <f>Roster_Selection_Women!AD12</f>
        <v>22-7521</v>
      </c>
      <c r="D13" s="64" t="str">
        <f>Roster_Selection_Women!AE12</f>
        <v>Avery Burk</v>
      </c>
      <c r="E13" s="65"/>
      <c r="F13" s="1" t="str">
        <f>IF(ISERROR(Individual_Scores_Women_Var!E13), " ", IF(Individual_Scores_Women_Var!E13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Roster_Selection_Women!AB13&amp;" " &amp; "V "</f>
        <v xml:space="preserve">Aquinas College V </v>
      </c>
      <c r="C14" s="64" t="str">
        <f>Roster_Selection_Women!AD13</f>
        <v>5998-4682</v>
      </c>
      <c r="D14" s="64" t="str">
        <f>Roster_Selection_Women!AE13</f>
        <v>Carley Blanchard</v>
      </c>
      <c r="E14" s="65"/>
      <c r="F14" s="1" t="str">
        <f>IF(ISERROR(Individual_Scores_Women_Var!E14), " ", IF(Individual_Scores_Women_Var!E14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Roster_Selection_Women!AB14&amp;" " &amp; "V "</f>
        <v xml:space="preserve">Aquinas College V </v>
      </c>
      <c r="C15" s="64" t="str">
        <f>Roster_Selection_Women!AD14</f>
        <v>11-421889</v>
      </c>
      <c r="D15" s="64" t="str">
        <f>Roster_Selection_Women!AE14</f>
        <v>Chloe Fisk</v>
      </c>
      <c r="E15" s="65"/>
      <c r="F15" s="1" t="str">
        <f>IF(ISERROR(Individual_Scores_Women_Var!E15), " ", IF(Individual_Scores_Women_Var!E15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Roster_Selection_Women!AB15&amp;" " &amp; "V "</f>
        <v xml:space="preserve">Aquinas College V </v>
      </c>
      <c r="C16" s="64" t="str">
        <f>Roster_Selection_Women!AD15</f>
        <v>11-554585</v>
      </c>
      <c r="D16" s="64" t="str">
        <f>Roster_Selection_Women!AE15</f>
        <v>Courtney Delaney</v>
      </c>
      <c r="E16" s="65"/>
      <c r="F16" s="1" t="str">
        <f>IF(ISERROR(Individual_Scores_Women_Var!E16), " ", IF(Individual_Scores_Women_Var!E16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Roster_Selection_Women!AB16&amp;" " &amp; "V "</f>
        <v xml:space="preserve">Aquinas College V </v>
      </c>
      <c r="C17" s="64" t="str">
        <f>Roster_Selection_Women!AD16</f>
        <v>20-52022</v>
      </c>
      <c r="D17" s="64" t="str">
        <f>Roster_Selection_Women!AE16</f>
        <v>Kayla VanLinden</v>
      </c>
      <c r="E17" s="65"/>
      <c r="F17" s="1" t="str">
        <f>IF(ISERROR(Individual_Scores_Women_Var!E17), " ", IF(Individual_Scores_Women_Var!E17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Roster_Selection_Women!AB17&amp;" " &amp; "V "</f>
        <v xml:space="preserve">Aquinas College V </v>
      </c>
      <c r="C18" s="64" t="str">
        <f>Roster_Selection_Women!AD17</f>
        <v>15-164600</v>
      </c>
      <c r="D18" s="64" t="str">
        <f>Roster_Selection_Women!AE17</f>
        <v>Morgan Jones</v>
      </c>
      <c r="E18" s="65"/>
      <c r="F18" s="1" t="str">
        <f>IF(ISERROR(Individual_Scores_Women_Var!E18), " ", IF(Individual_Scores_Women_Var!E18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Roster_Selection_Women!AB18&amp;" " &amp; "V "</f>
        <v xml:space="preserve"> V </v>
      </c>
      <c r="C19" s="64" t="str">
        <f>Roster_Selection_Women!AD18</f>
        <v/>
      </c>
      <c r="D19" s="64" t="str">
        <f>Roster_Selection_Women!AE18</f>
        <v/>
      </c>
      <c r="E19" s="65"/>
      <c r="F19" s="1" t="str">
        <f>IF(ISERROR(Individual_Scores_Women_Var!E19), " ", IF(Individual_Scores_Women_Var!E19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679</v>
      </c>
      <c r="C20" s="66" t="str">
        <f>Individual_Scores_Women_Var!C20</f>
        <v/>
      </c>
      <c r="D20" s="67" t="str">
        <f>Individual_Scores_Women_Var!D20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679</v>
      </c>
      <c r="C21" s="66" t="str">
        <f>Individual_Scores_Women_Var!C21</f>
        <v/>
      </c>
      <c r="D21" s="67" t="str">
        <f>Individual_Scores_Women_Var!D21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679</v>
      </c>
      <c r="C22" s="66" t="str">
        <f>Individual_Scores_Women_Var!C22</f>
        <v/>
      </c>
      <c r="D22" s="67" t="str">
        <f>Individual_Scores_Women_Var!D22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Roster_Selection_Women!AB23&amp;" " &amp; "V "</f>
        <v xml:space="preserve">Cleary University V </v>
      </c>
      <c r="C25" s="64" t="str">
        <f>Roster_Selection_Women!AD23</f>
        <v>11-402749</v>
      </c>
      <c r="D25" s="64" t="str">
        <f>Roster_Selection_Women!AE23</f>
        <v>Amy Jackson</v>
      </c>
      <c r="E25" s="65"/>
      <c r="F25" s="1" t="str">
        <f>IF(ISERROR(Individual_Scores_Women_Var!E25), " ", IF(Individual_Scores_Women_Var!E25 = "Yes", "Yes", "  "))</f>
        <v xml:space="preserve">  </v>
      </c>
      <c r="G25" s="24" t="s">
        <v>672</v>
      </c>
      <c r="H25" s="44">
        <v>173</v>
      </c>
      <c r="I25" s="44">
        <v>180</v>
      </c>
      <c r="J25" s="44">
        <v>203</v>
      </c>
      <c r="K25" s="44">
        <v>155</v>
      </c>
      <c r="L25" s="44">
        <v>225</v>
      </c>
      <c r="M25" s="44">
        <v>182</v>
      </c>
      <c r="N25" s="44">
        <v>191</v>
      </c>
      <c r="O25" s="44">
        <v>165</v>
      </c>
      <c r="P25" s="44">
        <v>186</v>
      </c>
      <c r="Q25" s="44">
        <v>212</v>
      </c>
      <c r="R25" s="44">
        <v>190</v>
      </c>
      <c r="S25" s="44">
        <v>192</v>
      </c>
      <c r="T25" s="44">
        <v>169</v>
      </c>
      <c r="U25" s="44">
        <v>199</v>
      </c>
      <c r="V25" s="44">
        <v>169</v>
      </c>
      <c r="W25" s="44">
        <v>167</v>
      </c>
      <c r="X25" s="19">
        <f>SUM(H25:W25)</f>
        <v>2958</v>
      </c>
      <c r="Y25" s="19">
        <f>COUNTIF(H25:W25, "&gt;0" )</f>
        <v>16</v>
      </c>
      <c r="Z25" s="19">
        <f>X25/Y25</f>
        <v>184.875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Roster_Selection_Women!AB24&amp;" " &amp; "V "</f>
        <v xml:space="preserve">Cleary University V </v>
      </c>
      <c r="C26" s="64" t="str">
        <f>Roster_Selection_Women!AD24</f>
        <v>21-43259</v>
      </c>
      <c r="D26" s="64" t="str">
        <f>Roster_Selection_Women!AE24</f>
        <v>Cali Hunter</v>
      </c>
      <c r="E26" s="65"/>
      <c r="F26" s="1" t="str">
        <f>IF(ISERROR(Individual_Scores_Women_Var!E26), " ", IF(Individual_Scores_Women_Var!E26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Roster_Selection_Women!AB25&amp;" " &amp; "V "</f>
        <v xml:space="preserve">Cleary University V </v>
      </c>
      <c r="C27" s="64" t="str">
        <f>Roster_Selection_Women!AD25</f>
        <v>7914-44554</v>
      </c>
      <c r="D27" s="64" t="str">
        <f>Roster_Selection_Women!AE25</f>
        <v>Courtney Witten</v>
      </c>
      <c r="E27" s="65"/>
      <c r="F27" s="1" t="str">
        <f>IF(ISERROR(Individual_Scores_Women_Var!E27), " ", IF(Individual_Scores_Women_Var!E27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Roster_Selection_Women!AB26&amp;" " &amp; "V "</f>
        <v xml:space="preserve">Cleary University V </v>
      </c>
      <c r="C28" s="64" t="str">
        <f>Roster_Selection_Women!AD26</f>
        <v>11-396381</v>
      </c>
      <c r="D28" s="64" t="str">
        <f>Roster_Selection_Women!AE26</f>
        <v>Erica Pyden</v>
      </c>
      <c r="E28" s="65"/>
      <c r="F28" s="1" t="str">
        <f>IF(ISERROR(Individual_Scores_Women_Var!E28), " ", IF(Individual_Scores_Women_Var!E28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Roster_Selection_Women!AB27&amp;" " &amp; "V "</f>
        <v xml:space="preserve">Cleary University V </v>
      </c>
      <c r="C29" s="64" t="str">
        <f>Roster_Selection_Women!AD27</f>
        <v>16-164469</v>
      </c>
      <c r="D29" s="64" t="str">
        <f>Roster_Selection_Women!AE27</f>
        <v>Hailee Hale</v>
      </c>
      <c r="E29" s="65"/>
      <c r="F29" s="1" t="str">
        <f>IF(ISERROR(Individual_Scores_Women_Var!E29), " ", IF(Individual_Scores_Women_Var!E29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Roster_Selection_Women!AB28&amp;" " &amp; "V "</f>
        <v xml:space="preserve">Cleary University V </v>
      </c>
      <c r="C30" s="64" t="str">
        <f>Roster_Selection_Women!AD28</f>
        <v>15-103776</v>
      </c>
      <c r="D30" s="64" t="str">
        <f>Roster_Selection_Women!AE28</f>
        <v>Leigha Rue</v>
      </c>
      <c r="E30" s="65"/>
      <c r="F30" s="1" t="str">
        <f>IF(ISERROR(Individual_Scores_Women_Var!E30), " ", IF(Individual_Scores_Women_Var!E30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Roster_Selection_Women!AB29&amp;" " &amp; "V "</f>
        <v xml:space="preserve">Cleary University V </v>
      </c>
      <c r="C31" s="64" t="str">
        <f>Roster_Selection_Women!AD29</f>
        <v>17-73985</v>
      </c>
      <c r="D31" s="64" t="str">
        <f>Roster_Selection_Women!AE29</f>
        <v>Samantha Dulz</v>
      </c>
      <c r="E31" s="65"/>
      <c r="F31" s="1" t="str">
        <f>IF(ISERROR(Individual_Scores_Women_Var!E31), " ", IF(Individual_Scores_Women_Var!E31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Roster_Selection_Women!AB30&amp;" " &amp; "V "</f>
        <v xml:space="preserve"> V </v>
      </c>
      <c r="C32" s="64" t="str">
        <f>Roster_Selection_Women!AD30</f>
        <v/>
      </c>
      <c r="D32" s="64" t="str">
        <f>Roster_Selection_Women!AE30</f>
        <v/>
      </c>
      <c r="E32" s="65"/>
      <c r="F32" s="1" t="str">
        <f>IF(ISERROR(Individual_Scores_Women_Var!E32), " ", IF(Individual_Scores_Women_Var!E32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680</v>
      </c>
      <c r="C33" s="66" t="str">
        <f>Individual_Scores_Women_Var!C33</f>
        <v/>
      </c>
      <c r="D33" s="67" t="str">
        <f>Individual_Scores_Women_Var!D33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680</v>
      </c>
      <c r="C34" s="66" t="str">
        <f>Individual_Scores_Women_Var!C34</f>
        <v/>
      </c>
      <c r="D34" s="67" t="str">
        <f>Individual_Scores_Women_Var!D34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680</v>
      </c>
      <c r="C35" s="66" t="str">
        <f>Individual_Scores_Women_Var!C35</f>
        <v/>
      </c>
      <c r="D35" s="67" t="str">
        <f>Individual_Scores_Women_Var!D35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Roster_Selection_Women!AB32&amp;" " &amp; "V "</f>
        <v xml:space="preserve">Concordia University V </v>
      </c>
      <c r="C38" s="64" t="str">
        <f>Roster_Selection_Women!AD32</f>
        <v>19-32062</v>
      </c>
      <c r="D38" s="64" t="str">
        <f>Roster_Selection_Women!AE32</f>
        <v>Amanda Fisher</v>
      </c>
      <c r="E38" s="65"/>
      <c r="F38" s="1" t="str">
        <f>IF(ISERROR(Individual_Scores_Women_Var!E38), " ", IF(Individual_Scores_Women_Var!E38 = "Yes", "Yes", "  "))</f>
        <v xml:space="preserve">  </v>
      </c>
      <c r="G38" s="24" t="s">
        <v>672</v>
      </c>
      <c r="H38" s="44">
        <v>198</v>
      </c>
      <c r="I38" s="44">
        <v>191</v>
      </c>
      <c r="J38" s="44">
        <v>180</v>
      </c>
      <c r="K38" s="44">
        <v>212</v>
      </c>
      <c r="L38" s="44">
        <v>189</v>
      </c>
      <c r="M38" s="44">
        <v>204</v>
      </c>
      <c r="N38" s="44">
        <v>159</v>
      </c>
      <c r="O38" s="44">
        <v>171</v>
      </c>
      <c r="P38" s="44">
        <v>162</v>
      </c>
      <c r="Q38" s="44">
        <v>168</v>
      </c>
      <c r="R38" s="44">
        <v>222</v>
      </c>
      <c r="S38" s="44">
        <v>246</v>
      </c>
      <c r="T38" s="44">
        <v>193</v>
      </c>
      <c r="U38" s="44">
        <v>200</v>
      </c>
      <c r="V38" s="44">
        <v>213</v>
      </c>
      <c r="W38" s="44">
        <v>226</v>
      </c>
      <c r="X38" s="19">
        <f>SUM(H38:W38)</f>
        <v>3134</v>
      </c>
      <c r="Y38" s="19">
        <f>COUNTIF(H38:W38, "&gt;0" )</f>
        <v>16</v>
      </c>
      <c r="Z38" s="19">
        <f>X38/Y38</f>
        <v>195.875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Roster_Selection_Women!AB33&amp;" " &amp; "V "</f>
        <v xml:space="preserve">Concordia University V </v>
      </c>
      <c r="C39" s="64" t="str">
        <f>Roster_Selection_Women!AD33</f>
        <v>11-388021</v>
      </c>
      <c r="D39" s="64" t="str">
        <f>Roster_Selection_Women!AE33</f>
        <v>Brooke Binder</v>
      </c>
      <c r="E39" s="65"/>
      <c r="F39" s="1" t="str">
        <f>IF(ISERROR(Individual_Scores_Women_Var!E39), " ", IF(Individual_Scores_Women_Var!E39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Roster_Selection_Women!AB34&amp;" " &amp; "V "</f>
        <v xml:space="preserve">Concordia University V </v>
      </c>
      <c r="C40" s="64" t="str">
        <f>Roster_Selection_Women!AD34</f>
        <v>18-84897</v>
      </c>
      <c r="D40" s="64" t="str">
        <f>Roster_Selection_Women!AE34</f>
        <v>Emilee Hughes</v>
      </c>
      <c r="E40" s="65"/>
      <c r="F40" s="1" t="str">
        <f>IF(ISERROR(Individual_Scores_Women_Var!E40), " ", IF(Individual_Scores_Women_Var!E40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Roster_Selection_Women!AB35&amp;" " &amp; "V "</f>
        <v xml:space="preserve">Concordia University V </v>
      </c>
      <c r="C41" s="64" t="str">
        <f>Roster_Selection_Women!AD35</f>
        <v>5999-7548</v>
      </c>
      <c r="D41" s="64" t="str">
        <f>Roster_Selection_Women!AE35</f>
        <v>Gabriella VanHorn</v>
      </c>
      <c r="E41" s="65"/>
      <c r="F41" s="1" t="str">
        <f>IF(ISERROR(Individual_Scores_Women_Var!E41), " ", IF(Individual_Scores_Women_Var!E41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Roster_Selection_Women!AB36&amp;" " &amp; "V "</f>
        <v xml:space="preserve">Concordia University V </v>
      </c>
      <c r="C42" s="64" t="str">
        <f>Roster_Selection_Women!AD36</f>
        <v>17-17225</v>
      </c>
      <c r="D42" s="64" t="str">
        <f>Roster_Selection_Women!AE36</f>
        <v>Kyla Peterson</v>
      </c>
      <c r="E42" s="65"/>
      <c r="F42" s="1" t="str">
        <f>IF(ISERROR(Individual_Scores_Women_Var!E42), " ", IF(Individual_Scores_Women_Var!E42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Roster_Selection_Women!AB37&amp;" " &amp; "V "</f>
        <v xml:space="preserve">Concordia University V </v>
      </c>
      <c r="C43" s="64" t="str">
        <f>Roster_Selection_Women!AD37</f>
        <v>22-23695</v>
      </c>
      <c r="D43" s="64" t="str">
        <f>Roster_Selection_Women!AE37</f>
        <v>Megan Redmond</v>
      </c>
      <c r="E43" s="65"/>
      <c r="F43" s="1" t="str">
        <f>IF(ISERROR(Individual_Scores_Women_Var!E43), " ", IF(Individual_Scores_Women_Var!E43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Roster_Selection_Women!AB38&amp;" " &amp; "V "</f>
        <v xml:space="preserve">Concordia University V </v>
      </c>
      <c r="C44" s="64" t="str">
        <f>Roster_Selection_Women!AD38</f>
        <v>11-666975</v>
      </c>
      <c r="D44" s="64" t="str">
        <f>Roster_Selection_Women!AE38</f>
        <v>Ryan Giese</v>
      </c>
      <c r="E44" s="65"/>
      <c r="F44" s="1" t="str">
        <f>IF(ISERROR(Individual_Scores_Women_Var!E44), " ", IF(Individual_Scores_Women_Var!E44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Roster_Selection_Women!AB39&amp;" " &amp; "V "</f>
        <v xml:space="preserve"> V </v>
      </c>
      <c r="C45" s="64" t="str">
        <f>Roster_Selection_Women!AD39</f>
        <v/>
      </c>
      <c r="D45" s="64" t="str">
        <f>Roster_Selection_Women!AE39</f>
        <v/>
      </c>
      <c r="E45" s="65"/>
      <c r="F45" s="1" t="str">
        <f>IF(ISERROR(Individual_Scores_Women_Var!E45), " ", IF(Individual_Scores_Women_Var!E45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681</v>
      </c>
      <c r="C46" s="66" t="str">
        <f>Individual_Scores_Women_Var!C46</f>
        <v/>
      </c>
      <c r="D46" s="67" t="str">
        <f>Individual_Scores_Women_Var!D46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681</v>
      </c>
      <c r="C47" s="66" t="str">
        <f>Individual_Scores_Women_Var!C47</f>
        <v/>
      </c>
      <c r="D47" s="67" t="str">
        <f>Individual_Scores_Women_Var!D47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681</v>
      </c>
      <c r="C48" s="66" t="str">
        <f>Individual_Scores_Women_Var!C48</f>
        <v/>
      </c>
      <c r="D48" s="67" t="str">
        <f>Individual_Scores_Women_Var!D48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Roster_Selection_Women!AB50&amp;" " &amp; "V "</f>
        <v xml:space="preserve">Cornerstone University V </v>
      </c>
      <c r="C51" s="64" t="str">
        <f>Roster_Selection_Women!AD50</f>
        <v>19-30230</v>
      </c>
      <c r="D51" s="64" t="str">
        <f>Roster_Selection_Women!AE50</f>
        <v>Alayna Ryan</v>
      </c>
      <c r="E51" s="65"/>
      <c r="F51" s="1" t="str">
        <f>IF(ISERROR(Individual_Scores_Women_Var!E51), " ", IF(Individual_Scores_Women_Var!E51 = "Yes", "Yes", "  "))</f>
        <v xml:space="preserve">  </v>
      </c>
      <c r="G51" s="24" t="s">
        <v>672</v>
      </c>
      <c r="H51" s="44">
        <v>177</v>
      </c>
      <c r="I51" s="44">
        <v>160</v>
      </c>
      <c r="J51" s="44">
        <v>135</v>
      </c>
      <c r="K51" s="44">
        <v>150</v>
      </c>
      <c r="L51" s="44">
        <v>181</v>
      </c>
      <c r="M51" s="44">
        <v>130</v>
      </c>
      <c r="N51" s="44">
        <v>211</v>
      </c>
      <c r="O51" s="44">
        <v>199</v>
      </c>
      <c r="P51" s="44">
        <v>153</v>
      </c>
      <c r="Q51" s="44">
        <v>178</v>
      </c>
      <c r="R51" s="44">
        <v>188</v>
      </c>
      <c r="S51" s="44">
        <v>181</v>
      </c>
      <c r="T51" s="44">
        <v>140</v>
      </c>
      <c r="U51" s="44">
        <v>178</v>
      </c>
      <c r="V51" s="44">
        <v>174</v>
      </c>
      <c r="W51" s="44">
        <v>122</v>
      </c>
      <c r="X51" s="19">
        <f>SUM(H51:W51)</f>
        <v>2657</v>
      </c>
      <c r="Y51" s="19">
        <f>COUNTIF(H51:W51, "&gt;0" )</f>
        <v>16</v>
      </c>
      <c r="Z51" s="19">
        <f>X51/Y51</f>
        <v>166.0625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Roster_Selection_Women!AB51&amp;" " &amp; "V "</f>
        <v xml:space="preserve">Cornerstone University V </v>
      </c>
      <c r="C52" s="64" t="str">
        <f>Roster_Selection_Women!AD51</f>
        <v>22-9023</v>
      </c>
      <c r="D52" s="64" t="str">
        <f>Roster_Selection_Women!AE51</f>
        <v>Amelia Wells</v>
      </c>
      <c r="E52" s="65"/>
      <c r="F52" s="1" t="str">
        <f>IF(ISERROR(Individual_Scores_Women_Var!E52), " ", IF(Individual_Scores_Women_Var!E52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Roster_Selection_Women!AB52&amp;" " &amp; "V "</f>
        <v xml:space="preserve">Cornerstone University V </v>
      </c>
      <c r="C53" s="64" t="str">
        <f>Roster_Selection_Women!AD52</f>
        <v>7914-5160</v>
      </c>
      <c r="D53" s="64" t="str">
        <f>Roster_Selection_Women!AE52</f>
        <v>Chloe Crick</v>
      </c>
      <c r="E53" s="65"/>
      <c r="F53" s="1" t="str">
        <f>IF(ISERROR(Individual_Scores_Women_Var!E53), " ", IF(Individual_Scores_Women_Var!E53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Roster_Selection_Women!AB53&amp;" " &amp; "V "</f>
        <v xml:space="preserve">Cornerstone University V </v>
      </c>
      <c r="C54" s="64" t="str">
        <f>Roster_Selection_Women!AD53</f>
        <v>20-3312</v>
      </c>
      <c r="D54" s="64" t="str">
        <f>Roster_Selection_Women!AE53</f>
        <v>Francesca Bontomasi</v>
      </c>
      <c r="E54" s="65"/>
      <c r="F54" s="1" t="str">
        <f>IF(ISERROR(Individual_Scores_Women_Var!E54), " ", IF(Individual_Scores_Women_Var!E54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Roster_Selection_Women!AB54&amp;" " &amp; "V "</f>
        <v xml:space="preserve">Cornerstone University V </v>
      </c>
      <c r="C55" s="64" t="str">
        <f>Roster_Selection_Women!AD54</f>
        <v>21-5624</v>
      </c>
      <c r="D55" s="64" t="str">
        <f>Roster_Selection_Women!AE54</f>
        <v>Mackenzie Smith</v>
      </c>
      <c r="E55" s="65"/>
      <c r="F55" s="1" t="str">
        <f>IF(ISERROR(Individual_Scores_Women_Var!E55), " ", IF(Individual_Scores_Women_Var!E55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Roster_Selection_Women!AB55&amp;" " &amp; "V "</f>
        <v xml:space="preserve">Cornerstone University V </v>
      </c>
      <c r="C56" s="64" t="str">
        <f>Roster_Selection_Women!AD55</f>
        <v>21-5623</v>
      </c>
      <c r="D56" s="64" t="str">
        <f>Roster_Selection_Women!AE55</f>
        <v>Nicole Will</v>
      </c>
      <c r="E56" s="65"/>
      <c r="F56" s="1" t="str">
        <f>IF(ISERROR(Individual_Scores_Women_Var!E56), " ", IF(Individual_Scores_Women_Var!E56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Roster_Selection_Women!AB56&amp;" " &amp; "V "</f>
        <v xml:space="preserve">Cornerstone University V </v>
      </c>
      <c r="C57" s="64" t="str">
        <f>Roster_Selection_Women!AD56</f>
        <v>7916-84</v>
      </c>
      <c r="D57" s="64" t="str">
        <f>Roster_Selection_Women!AE56</f>
        <v>Ryleigh Jordan</v>
      </c>
      <c r="E57" s="65"/>
      <c r="F57" s="1" t="str">
        <f>IF(ISERROR(Individual_Scores_Women_Var!E57), " ", IF(Individual_Scores_Women_Var!E57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Roster_Selection_Women!AB57&amp;" " &amp; "V "</f>
        <v xml:space="preserve"> V </v>
      </c>
      <c r="C58" s="64" t="str">
        <f>Roster_Selection_Women!AD57</f>
        <v/>
      </c>
      <c r="D58" s="64" t="str">
        <f>Roster_Selection_Women!AE57</f>
        <v/>
      </c>
      <c r="E58" s="65"/>
      <c r="F58" s="1" t="str">
        <f>IF(ISERROR(Individual_Scores_Women_Var!E58), " ", IF(Individual_Scores_Women_Var!E58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682</v>
      </c>
      <c r="C59" s="66" t="str">
        <f>Individual_Scores_Women_Var!C59</f>
        <v/>
      </c>
      <c r="D59" s="67" t="str">
        <f>Individual_Scores_Women_Var!D59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682</v>
      </c>
      <c r="C60" s="66" t="str">
        <f>Individual_Scores_Women_Var!C60</f>
        <v/>
      </c>
      <c r="D60" s="67" t="str">
        <f>Individual_Scores_Women_Var!D60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682</v>
      </c>
      <c r="C61" s="66" t="str">
        <f>Individual_Scores_Women_Var!C61</f>
        <v/>
      </c>
      <c r="D61" s="67" t="str">
        <f>Individual_Scores_Women_Var!D61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Roster_Selection_Women!AB60&amp;" " &amp; "V "</f>
        <v xml:space="preserve">Indiana Institute Of Technology V </v>
      </c>
      <c r="C64" s="64" t="str">
        <f>Roster_Selection_Women!AD60</f>
        <v>11-404183</v>
      </c>
      <c r="D64" s="64" t="str">
        <f>Roster_Selection_Women!AE60</f>
        <v>Jillian Treska</v>
      </c>
      <c r="E64" s="65"/>
      <c r="F64" s="1" t="str">
        <f>IF(ISERROR(Individual_Scores_Women_Var!E64), " ", IF(Individual_Scores_Women_Var!E64 = "Yes", "Yes", "  "))</f>
        <v xml:space="preserve">  </v>
      </c>
      <c r="G64" s="24" t="s">
        <v>672</v>
      </c>
      <c r="H64" s="44">
        <v>200</v>
      </c>
      <c r="I64" s="44">
        <v>199</v>
      </c>
      <c r="J64" s="44">
        <v>194</v>
      </c>
      <c r="K64" s="44">
        <v>159</v>
      </c>
      <c r="L64" s="44">
        <v>177</v>
      </c>
      <c r="M64" s="44">
        <v>205</v>
      </c>
      <c r="N64" s="44">
        <v>170</v>
      </c>
      <c r="O64" s="44">
        <v>196</v>
      </c>
      <c r="P64" s="44">
        <v>225</v>
      </c>
      <c r="Q64" s="44">
        <v>190</v>
      </c>
      <c r="R64" s="44">
        <v>208</v>
      </c>
      <c r="S64" s="44">
        <v>198</v>
      </c>
      <c r="T64" s="44">
        <v>214</v>
      </c>
      <c r="U64" s="44">
        <v>198</v>
      </c>
      <c r="V64" s="44">
        <v>147</v>
      </c>
      <c r="W64" s="44">
        <v>186</v>
      </c>
      <c r="X64" s="19">
        <f>SUM(H64:W64)</f>
        <v>3066</v>
      </c>
      <c r="Y64" s="19">
        <f>COUNTIF(H64:W64, "&gt;0" )</f>
        <v>16</v>
      </c>
      <c r="Z64" s="19">
        <f>X64/Y64</f>
        <v>191.625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Roster_Selection_Women!AB61&amp;" " &amp; "V "</f>
        <v xml:space="preserve">Indiana Institute Of Technology V </v>
      </c>
      <c r="C65" s="64" t="str">
        <f>Roster_Selection_Women!AD61</f>
        <v>16-157794</v>
      </c>
      <c r="D65" s="64" t="str">
        <f>Roster_Selection_Women!AE61</f>
        <v>Jordan Downham</v>
      </c>
      <c r="E65" s="65"/>
      <c r="F65" s="1" t="str">
        <f>IF(ISERROR(Individual_Scores_Women_Var!E65), " ", IF(Individual_Scores_Women_Var!E65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Roster_Selection_Women!AB62&amp;" " &amp; "V "</f>
        <v xml:space="preserve">Indiana Institute Of Technology V </v>
      </c>
      <c r="C66" s="64" t="str">
        <f>Roster_Selection_Women!AD62</f>
        <v>7920-188</v>
      </c>
      <c r="D66" s="64" t="str">
        <f>Roster_Selection_Women!AE62</f>
        <v>Josephine Cehelnik</v>
      </c>
      <c r="E66" s="65"/>
      <c r="F66" s="1" t="str">
        <f>IF(ISERROR(Individual_Scores_Women_Var!E66), " ", IF(Individual_Scores_Women_Var!E66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Roster_Selection_Women!AB63&amp;" " &amp; "V "</f>
        <v xml:space="preserve">Indiana Institute Of Technology V </v>
      </c>
      <c r="C67" s="64" t="str">
        <f>Roster_Selection_Women!AD63</f>
        <v>15-44994</v>
      </c>
      <c r="D67" s="64" t="str">
        <f>Roster_Selection_Women!AE63</f>
        <v>Leah Brazier</v>
      </c>
      <c r="E67" s="65"/>
      <c r="F67" s="1" t="str">
        <f>IF(ISERROR(Individual_Scores_Women_Var!E67), " ", IF(Individual_Scores_Women_Var!E67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Roster_Selection_Women!AB64&amp;" " &amp; "V "</f>
        <v xml:space="preserve">Indiana Institute Of Technology V </v>
      </c>
      <c r="C68" s="64" t="str">
        <f>Roster_Selection_Women!AD64</f>
        <v>11-352594</v>
      </c>
      <c r="D68" s="64" t="str">
        <f>Roster_Selection_Women!AE64</f>
        <v>Meagan Kennedy</v>
      </c>
      <c r="E68" s="65"/>
      <c r="F68" s="1" t="str">
        <f>IF(ISERROR(Individual_Scores_Women_Var!E68), " ", IF(Individual_Scores_Women_Var!E68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Roster_Selection_Women!AB65&amp;" " &amp; "V "</f>
        <v xml:space="preserve">Indiana Institute Of Technology V </v>
      </c>
      <c r="C69" s="64" t="str">
        <f>Roster_Selection_Women!AD65</f>
        <v>11-337626</v>
      </c>
      <c r="D69" s="64" t="str">
        <f>Roster_Selection_Women!AE65</f>
        <v>Morgan Nunn</v>
      </c>
      <c r="E69" s="65"/>
      <c r="F69" s="1" t="str">
        <f>IF(ISERROR(Individual_Scores_Women_Var!E69), " ", IF(Individual_Scores_Women_Var!E69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Roster_Selection_Women!AB66&amp;" " &amp; "V "</f>
        <v xml:space="preserve">Indiana Institute Of Technology V </v>
      </c>
      <c r="C70" s="64" t="str">
        <f>Roster_Selection_Women!AD66</f>
        <v>18-57048</v>
      </c>
      <c r="D70" s="64" t="str">
        <f>Roster_Selection_Women!AE66</f>
        <v>Natalie Schildhouse</v>
      </c>
      <c r="E70" s="65"/>
      <c r="F70" s="1" t="str">
        <f>IF(ISERROR(Individual_Scores_Women_Var!E70), " ", IF(Individual_Scores_Women_Var!E70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Roster_Selection_Women!AB67&amp;" " &amp; "V "</f>
        <v xml:space="preserve">Indiana Institute Of Technology V </v>
      </c>
      <c r="C71" s="64" t="str">
        <f>Roster_Selection_Women!AD67</f>
        <v>11-689811</v>
      </c>
      <c r="D71" s="64" t="str">
        <f>Roster_Selection_Women!AE67</f>
        <v>Ryleigh Hanicq</v>
      </c>
      <c r="E71" s="65"/>
      <c r="F71" s="1" t="str">
        <f>IF(ISERROR(Individual_Scores_Women_Var!E71), " ", IF(Individual_Scores_Women_Var!E71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683</v>
      </c>
      <c r="C72" s="66" t="str">
        <f>Individual_Scores_Women_Var!C72</f>
        <v/>
      </c>
      <c r="D72" s="67" t="str">
        <f>Individual_Scores_Women_Var!D72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683</v>
      </c>
      <c r="C73" s="66" t="str">
        <f>Individual_Scores_Women_Var!C73</f>
        <v/>
      </c>
      <c r="D73" s="67" t="str">
        <f>Individual_Scores_Women_Var!D73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683</v>
      </c>
      <c r="C74" s="66" t="str">
        <f>Individual_Scores_Women_Var!C74</f>
        <v/>
      </c>
      <c r="D74" s="67" t="str">
        <f>Individual_Scores_Women_Var!D74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Roster_Selection_Women!AB68&amp;" " &amp; "V "</f>
        <v xml:space="preserve">Lawrence Technological University V </v>
      </c>
      <c r="C77" s="64" t="str">
        <f>Roster_Selection_Women!AD68</f>
        <v>11-738600</v>
      </c>
      <c r="D77" s="64" t="str">
        <f>Roster_Selection_Women!AE68</f>
        <v>Amelia (Mia) Adams</v>
      </c>
      <c r="E77" s="65"/>
      <c r="F77" s="1" t="str">
        <f>IF(ISERROR(Individual_Scores_Women_Var!E77), " ", IF(Individual_Scores_Women_Var!E77 = "Yes", "Yes", "  "))</f>
        <v xml:space="preserve">  </v>
      </c>
      <c r="G77" s="24" t="s">
        <v>672</v>
      </c>
      <c r="H77" s="44">
        <v>189</v>
      </c>
      <c r="I77" s="44">
        <v>162</v>
      </c>
      <c r="J77" s="44">
        <v>178</v>
      </c>
      <c r="K77" s="44">
        <v>125</v>
      </c>
      <c r="L77" s="44">
        <v>155</v>
      </c>
      <c r="M77" s="44">
        <v>156</v>
      </c>
      <c r="N77" s="44">
        <v>144</v>
      </c>
      <c r="O77" s="44">
        <v>185</v>
      </c>
      <c r="P77" s="44">
        <v>158</v>
      </c>
      <c r="Q77" s="44">
        <v>225</v>
      </c>
      <c r="R77" s="44">
        <v>148</v>
      </c>
      <c r="S77" s="44">
        <v>180</v>
      </c>
      <c r="T77" s="44">
        <v>193</v>
      </c>
      <c r="U77" s="44">
        <v>210</v>
      </c>
      <c r="V77" s="44">
        <v>184</v>
      </c>
      <c r="W77" s="44">
        <v>170</v>
      </c>
      <c r="X77" s="19">
        <f>SUM(H77:W77)</f>
        <v>2762</v>
      </c>
      <c r="Y77" s="19">
        <f>COUNTIF(H77:W77, "&gt;0" )</f>
        <v>16</v>
      </c>
      <c r="Z77" s="19">
        <f>X77/Y77</f>
        <v>172.625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Roster_Selection_Women!AB69&amp;" " &amp; "V "</f>
        <v xml:space="preserve">Lawrence Technological University V </v>
      </c>
      <c r="C78" s="64" t="str">
        <f>Roster_Selection_Women!AD69</f>
        <v>19-76428</v>
      </c>
      <c r="D78" s="64" t="str">
        <f>Roster_Selection_Women!AE69</f>
        <v>Brooke Kochel</v>
      </c>
      <c r="E78" s="65"/>
      <c r="F78" s="1" t="str">
        <f>IF(ISERROR(Individual_Scores_Women_Var!E78), " ", IF(Individual_Scores_Women_Var!E78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Roster_Selection_Women!AB70&amp;" " &amp; "V "</f>
        <v xml:space="preserve">Lawrence Technological University V </v>
      </c>
      <c r="C79" s="64" t="str">
        <f>Roster_Selection_Women!AD70</f>
        <v>11-513962</v>
      </c>
      <c r="D79" s="64" t="str">
        <f>Roster_Selection_Women!AE70</f>
        <v>Carly Dlugos</v>
      </c>
      <c r="E79" s="65"/>
      <c r="F79" s="1" t="str">
        <f>IF(ISERROR(Individual_Scores_Women_Var!E79), " ", IF(Individual_Scores_Women_Var!E79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Roster_Selection_Women!AB71&amp;" " &amp; "V "</f>
        <v xml:space="preserve">Lawrence Technological University V </v>
      </c>
      <c r="C80" s="64" t="str">
        <f>Roster_Selection_Women!AD71</f>
        <v>17-98244</v>
      </c>
      <c r="D80" s="64" t="str">
        <f>Roster_Selection_Women!AE71</f>
        <v>Caroline Holowenko</v>
      </c>
      <c r="E80" s="65"/>
      <c r="F80" s="1" t="str">
        <f>IF(ISERROR(Individual_Scores_Women_Var!E80), " ", IF(Individual_Scores_Women_Var!E80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Roster_Selection_Women!AB72&amp;" " &amp; "V "</f>
        <v xml:space="preserve">Lawrence Technological University V </v>
      </c>
      <c r="C81" s="64" t="str">
        <f>Roster_Selection_Women!AD72</f>
        <v>11-349673</v>
      </c>
      <c r="D81" s="64" t="str">
        <f>Roster_Selection_Women!AE72</f>
        <v>Leah Williams</v>
      </c>
      <c r="E81" s="65"/>
      <c r="F81" s="1" t="str">
        <f>IF(ISERROR(Individual_Scores_Women_Var!E81), " ", IF(Individual_Scores_Women_Var!E81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Roster_Selection_Women!AB73&amp;" " &amp; "V "</f>
        <v xml:space="preserve">Lawrence Technological University V </v>
      </c>
      <c r="C82" s="64" t="str">
        <f>Roster_Selection_Women!AD73</f>
        <v>17-53163</v>
      </c>
      <c r="D82" s="64" t="str">
        <f>Roster_Selection_Women!AE73</f>
        <v>Rachel Iha</v>
      </c>
      <c r="E82" s="65"/>
      <c r="F82" s="1" t="str">
        <f>IF(ISERROR(Individual_Scores_Women_Var!E82), " ", IF(Individual_Scores_Women_Var!E82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Roster_Selection_Women!AB74&amp;" " &amp; "V "</f>
        <v xml:space="preserve"> V </v>
      </c>
      <c r="C83" s="64" t="str">
        <f>Roster_Selection_Women!AD74</f>
        <v/>
      </c>
      <c r="D83" s="64" t="str">
        <f>Roster_Selection_Women!AE74</f>
        <v/>
      </c>
      <c r="E83" s="65"/>
      <c r="F83" s="1" t="str">
        <f>IF(ISERROR(Individual_Scores_Women_Var!E83), " ", IF(Individual_Scores_Women_Var!E83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Roster_Selection_Women!AB75&amp;" " &amp; "V "</f>
        <v xml:space="preserve"> V </v>
      </c>
      <c r="C84" s="64" t="str">
        <f>Roster_Selection_Women!AD75</f>
        <v/>
      </c>
      <c r="D84" s="64" t="str">
        <f>Roster_Selection_Women!AE75</f>
        <v/>
      </c>
      <c r="E84" s="65"/>
      <c r="F84" s="1" t="str">
        <f>IF(ISERROR(Individual_Scores_Women_Var!E84), " ", IF(Individual_Scores_Women_Var!E84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684</v>
      </c>
      <c r="C85" s="66" t="str">
        <f>Individual_Scores_Women_Var!C85</f>
        <v/>
      </c>
      <c r="D85" s="67" t="str">
        <f>Individual_Scores_Women_Var!D85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684</v>
      </c>
      <c r="C86" s="66" t="str">
        <f>Individual_Scores_Women_Var!C86</f>
        <v/>
      </c>
      <c r="D86" s="67" t="str">
        <f>Individual_Scores_Women_Var!D86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684</v>
      </c>
      <c r="C87" s="66" t="str">
        <f>Individual_Scores_Women_Var!C87</f>
        <v/>
      </c>
      <c r="D87" s="67" t="str">
        <f>Individual_Scores_Women_Var!D87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Roster_Selection_Women!AB81&amp;" " &amp; "V "</f>
        <v xml:space="preserve">Lourdes University V </v>
      </c>
      <c r="C90" s="64" t="str">
        <f>Roster_Selection_Women!AD81</f>
        <v>11-576108</v>
      </c>
      <c r="D90" s="64" t="str">
        <f>Roster_Selection_Women!AE81</f>
        <v>Abigail Arnes</v>
      </c>
      <c r="E90" s="65"/>
      <c r="F90" s="1" t="str">
        <f>IF(ISERROR(Individual_Scores_Women_Var!E90), " ", IF(Individual_Scores_Women_Var!E90 = "Yes", "Yes", "  "))</f>
        <v xml:space="preserve">  </v>
      </c>
      <c r="G90" s="24" t="s">
        <v>672</v>
      </c>
      <c r="H90" s="44">
        <v>233</v>
      </c>
      <c r="I90" s="44">
        <v>215</v>
      </c>
      <c r="J90" s="44">
        <v>156</v>
      </c>
      <c r="K90" s="44">
        <v>147</v>
      </c>
      <c r="L90" s="44">
        <v>193</v>
      </c>
      <c r="M90" s="44">
        <v>200</v>
      </c>
      <c r="N90" s="44">
        <v>159</v>
      </c>
      <c r="O90" s="44">
        <v>206</v>
      </c>
      <c r="P90" s="44">
        <v>152</v>
      </c>
      <c r="Q90" s="44">
        <v>175</v>
      </c>
      <c r="R90" s="44">
        <v>195</v>
      </c>
      <c r="S90" s="44">
        <v>190</v>
      </c>
      <c r="T90" s="44">
        <v>173</v>
      </c>
      <c r="U90" s="44">
        <v>215</v>
      </c>
      <c r="V90" s="44">
        <v>213</v>
      </c>
      <c r="W90" s="44">
        <v>203</v>
      </c>
      <c r="X90" s="19">
        <f>SUM(H90:W90)</f>
        <v>3025</v>
      </c>
      <c r="Y90" s="19">
        <f>COUNTIF(H90:W90, "&gt;0" )</f>
        <v>16</v>
      </c>
      <c r="Z90" s="19">
        <f>X90/Y90</f>
        <v>189.0625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Roster_Selection_Women!AB82&amp;" " &amp; "V "</f>
        <v xml:space="preserve">Lourdes University V </v>
      </c>
      <c r="C91" s="64" t="str">
        <f>Roster_Selection_Women!AD82</f>
        <v>5774-656</v>
      </c>
      <c r="D91" s="64" t="str">
        <f>Roster_Selection_Women!AE82</f>
        <v>Alexandria Hahn</v>
      </c>
      <c r="E91" s="65"/>
      <c r="F91" s="1" t="str">
        <f>IF(ISERROR(Individual_Scores_Women_Var!E91), " ", IF(Individual_Scores_Women_Var!E91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Roster_Selection_Women!AB83&amp;" " &amp; "V "</f>
        <v xml:space="preserve">Lourdes University V </v>
      </c>
      <c r="C92" s="64" t="str">
        <f>Roster_Selection_Women!AD83</f>
        <v>11-284777</v>
      </c>
      <c r="D92" s="64" t="str">
        <f>Roster_Selection_Women!AE83</f>
        <v>DeLayna Harvey</v>
      </c>
      <c r="E92" s="65"/>
      <c r="F92" s="1" t="str">
        <f>IF(ISERROR(Individual_Scores_Women_Var!E92), " ", IF(Individual_Scores_Women_Var!E92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Roster_Selection_Women!AB84&amp;" " &amp; "V "</f>
        <v xml:space="preserve">Lourdes University V </v>
      </c>
      <c r="C93" s="64" t="str">
        <f>Roster_Selection_Women!AD84</f>
        <v>18-28276</v>
      </c>
      <c r="D93" s="64" t="str">
        <f>Roster_Selection_Women!AE84</f>
        <v>Dezaray McIe</v>
      </c>
      <c r="E93" s="65"/>
      <c r="F93" s="1" t="str">
        <f>IF(ISERROR(Individual_Scores_Women_Var!E93), " ", IF(Individual_Scores_Women_Var!E93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Roster_Selection_Women!AB85&amp;" " &amp; "V "</f>
        <v xml:space="preserve">Lourdes University V </v>
      </c>
      <c r="C94" s="64" t="str">
        <f>Roster_Selection_Women!AD85</f>
        <v>17-104813</v>
      </c>
      <c r="D94" s="64" t="str">
        <f>Roster_Selection_Women!AE85</f>
        <v>Jaycie Arnet</v>
      </c>
      <c r="E94" s="65"/>
      <c r="F94" s="1" t="str">
        <f>IF(ISERROR(Individual_Scores_Women_Var!E94), " ", IF(Individual_Scores_Women_Var!E94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Roster_Selection_Women!AB86&amp;" " &amp; "V "</f>
        <v xml:space="preserve">Lourdes University V </v>
      </c>
      <c r="C95" s="64" t="str">
        <f>Roster_Selection_Women!AD86</f>
        <v>11-607563</v>
      </c>
      <c r="D95" s="64" t="str">
        <f>Roster_Selection_Women!AE86</f>
        <v>Mikaili Truman</v>
      </c>
      <c r="E95" s="65"/>
      <c r="F95" s="1" t="str">
        <f>IF(ISERROR(Individual_Scores_Women_Var!E95), " ", IF(Individual_Scores_Women_Var!E95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Roster_Selection_Women!AB87&amp;" " &amp; "V "</f>
        <v xml:space="preserve">Lourdes University V </v>
      </c>
      <c r="C96" s="64" t="str">
        <f>Roster_Selection_Women!AD87</f>
        <v>7914-33762</v>
      </c>
      <c r="D96" s="64" t="str">
        <f>Roster_Selection_Women!AE87</f>
        <v>Sarah Chilvers</v>
      </c>
      <c r="E96" s="65"/>
      <c r="F96" s="1" t="str">
        <f>IF(ISERROR(Individual_Scores_Women_Var!E96), " ", IF(Individual_Scores_Women_Var!E96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Roster_Selection_Women!AB88&amp;" " &amp; "V "</f>
        <v xml:space="preserve">Lourdes University V </v>
      </c>
      <c r="C97" s="64" t="str">
        <f>Roster_Selection_Women!AD88</f>
        <v>11-743533</v>
      </c>
      <c r="D97" s="64" t="str">
        <f>Roster_Selection_Women!AE88</f>
        <v>Taylor Mcbride</v>
      </c>
      <c r="E97" s="65"/>
      <c r="F97" s="1" t="str">
        <f>IF(ISERROR(Individual_Scores_Women_Var!E97), " ", IF(Individual_Scores_Women_Var!E97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685</v>
      </c>
      <c r="C98" s="66" t="str">
        <f>Individual_Scores_Women_Var!C98</f>
        <v/>
      </c>
      <c r="D98" s="67" t="str">
        <f>Individual_Scores_Women_Var!D98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685</v>
      </c>
      <c r="C99" s="66" t="str">
        <f>Individual_Scores_Women_Var!C99</f>
        <v/>
      </c>
      <c r="D99" s="67" t="str">
        <f>Individual_Scores_Women_Var!D99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685</v>
      </c>
      <c r="C100" s="66" t="str">
        <f>Individual_Scores_Women_Var!C100</f>
        <v/>
      </c>
      <c r="D100" s="67" t="str">
        <f>Individual_Scores_Women_Var!D100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tr">
        <f>Roster_Selection_Women!AB89&amp;" " &amp; "V "</f>
        <v xml:space="preserve">Madonna University V </v>
      </c>
      <c r="C103" s="64" t="str">
        <f>Roster_Selection_Women!AD89</f>
        <v>7914-20325</v>
      </c>
      <c r="D103" s="64" t="str">
        <f>Roster_Selection_Women!AE89</f>
        <v>Angelita Rodriguez</v>
      </c>
      <c r="E103" s="65"/>
      <c r="F103" s="1" t="str">
        <f>IF(ISERROR(Individual_Scores_Women_Var!E103), " ", IF(Individual_Scores_Women_Var!E103 = "Yes", "Yes", "  "))</f>
        <v xml:space="preserve">  </v>
      </c>
      <c r="G103" s="24" t="s">
        <v>672</v>
      </c>
      <c r="H103" s="44">
        <v>234</v>
      </c>
      <c r="I103" s="44">
        <v>181</v>
      </c>
      <c r="J103" s="44">
        <v>171</v>
      </c>
      <c r="K103" s="44">
        <v>134</v>
      </c>
      <c r="L103" s="44">
        <v>184</v>
      </c>
      <c r="M103" s="44">
        <v>175</v>
      </c>
      <c r="N103" s="44">
        <v>232</v>
      </c>
      <c r="O103" s="44">
        <v>189</v>
      </c>
      <c r="P103" s="44">
        <v>187</v>
      </c>
      <c r="Q103" s="44">
        <v>190</v>
      </c>
      <c r="R103" s="44">
        <v>230</v>
      </c>
      <c r="S103" s="44">
        <v>183</v>
      </c>
      <c r="T103" s="44">
        <v>198</v>
      </c>
      <c r="U103" s="44">
        <v>171</v>
      </c>
      <c r="V103" s="44">
        <v>203</v>
      </c>
      <c r="W103" s="44">
        <v>151</v>
      </c>
      <c r="X103" s="19">
        <f>SUM(H103:W103)</f>
        <v>3013</v>
      </c>
      <c r="Y103" s="19">
        <f>COUNTIF(H103:W103, "&gt;0" )</f>
        <v>16</v>
      </c>
      <c r="Z103" s="19">
        <f>X103/Y103</f>
        <v>188.3125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tr">
        <f>Roster_Selection_Women!AB90&amp;" " &amp; "V "</f>
        <v xml:space="preserve">Madonna University V </v>
      </c>
      <c r="C104" s="64" t="str">
        <f>Roster_Selection_Women!AD90</f>
        <v>11-85881</v>
      </c>
      <c r="D104" s="64" t="str">
        <f>Roster_Selection_Women!AE90</f>
        <v>Cassidy Halstead</v>
      </c>
      <c r="E104" s="65"/>
      <c r="F104" s="1" t="str">
        <f>IF(ISERROR(Individual_Scores_Women_Var!E104), " ", IF(Individual_Scores_Women_Var!E104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tr">
        <f>Roster_Selection_Women!AB91&amp;" " &amp; "V "</f>
        <v xml:space="preserve">Madonna University V </v>
      </c>
      <c r="C105" s="64" t="str">
        <f>Roster_Selection_Women!AD91</f>
        <v>11-151762</v>
      </c>
      <c r="D105" s="64" t="str">
        <f>Roster_Selection_Women!AE91</f>
        <v>Jillian Lipinski</v>
      </c>
      <c r="E105" s="65"/>
      <c r="F105" s="1" t="str">
        <f>IF(ISERROR(Individual_Scores_Women_Var!E105), " ", IF(Individual_Scores_Women_Var!E105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tr">
        <f>Roster_Selection_Women!AB92&amp;" " &amp; "V "</f>
        <v xml:space="preserve">Madonna University V </v>
      </c>
      <c r="C106" s="64" t="str">
        <f>Roster_Selection_Women!AD92</f>
        <v>11-307138</v>
      </c>
      <c r="D106" s="64" t="str">
        <f>Roster_Selection_Women!AE92</f>
        <v>Katherine Dybicki</v>
      </c>
      <c r="E106" s="65"/>
      <c r="F106" s="1" t="str">
        <f>IF(ISERROR(Individual_Scores_Women_Var!E106), " ", IF(Individual_Scores_Women_Var!E106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tr">
        <f>Roster_Selection_Women!AB93&amp;" " &amp; "V "</f>
        <v xml:space="preserve">Madonna University V </v>
      </c>
      <c r="C107" s="64" t="str">
        <f>Roster_Selection_Women!AD93</f>
        <v>15-114407</v>
      </c>
      <c r="D107" s="64" t="str">
        <f>Roster_Selection_Women!AE93</f>
        <v>Laila Lupercio</v>
      </c>
      <c r="E107" s="65"/>
      <c r="F107" s="1" t="str">
        <f>IF(ISERROR(Individual_Scores_Women_Var!E107), " ", IF(Individual_Scores_Women_Var!E107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tr">
        <f>Roster_Selection_Women!AB94&amp;" " &amp; "V "</f>
        <v xml:space="preserve">Madonna University V </v>
      </c>
      <c r="C108" s="64" t="str">
        <f>Roster_Selection_Women!AD94</f>
        <v>7914-5720</v>
      </c>
      <c r="D108" s="64" t="str">
        <f>Roster_Selection_Women!AE94</f>
        <v>Maya Janowicz</v>
      </c>
      <c r="E108" s="65"/>
      <c r="F108" s="1" t="str">
        <f>IF(ISERROR(Individual_Scores_Women_Var!E108), " ", IF(Individual_Scores_Women_Var!E108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tr">
        <f>Roster_Selection_Women!AB95&amp;" " &amp; "V "</f>
        <v xml:space="preserve">Madonna University V </v>
      </c>
      <c r="C109" s="64" t="str">
        <f>Roster_Selection_Women!AD95</f>
        <v>7914-50888</v>
      </c>
      <c r="D109" s="64" t="str">
        <f>Roster_Selection_Women!AE95</f>
        <v>Olivia Spaller</v>
      </c>
      <c r="E109" s="65"/>
      <c r="F109" s="1" t="str">
        <f>IF(ISERROR(Individual_Scores_Women_Var!E109), " ", IF(Individual_Scores_Women_Var!E109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tr">
        <f>Roster_Selection_Women!AB96&amp;" " &amp; "V "</f>
        <v xml:space="preserve"> V </v>
      </c>
      <c r="C110" s="64" t="str">
        <f>Roster_Selection_Women!AD96</f>
        <v/>
      </c>
      <c r="D110" s="64" t="str">
        <f>Roster_Selection_Women!AE96</f>
        <v/>
      </c>
      <c r="E110" s="65"/>
      <c r="F110" s="1" t="str">
        <f>IF(ISERROR(Individual_Scores_Women_Var!E110), " ", IF(Individual_Scores_Women_Var!E110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4" t="s">
        <v>686</v>
      </c>
      <c r="C111" s="66" t="str">
        <f>Individual_Scores_Women_Var!C111</f>
        <v/>
      </c>
      <c r="D111" s="67" t="str">
        <f>Individual_Scores_Women_Var!D111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4" t="s">
        <v>686</v>
      </c>
      <c r="C112" s="66" t="str">
        <f>Individual_Scores_Women_Var!C112</f>
        <v/>
      </c>
      <c r="D112" s="67" t="str">
        <f>Individual_Scores_Women_Var!D112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4" t="s">
        <v>686</v>
      </c>
      <c r="C113" s="66" t="str">
        <f>Individual_Scores_Women_Var!C113</f>
        <v/>
      </c>
      <c r="D113" s="67" t="str">
        <f>Individual_Scores_Women_Var!D113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tr">
        <f>Roster_Selection_Women!AB102&amp;" " &amp; "V "</f>
        <v xml:space="preserve">Michigan-Dearborn V </v>
      </c>
      <c r="C116" s="64" t="str">
        <f>Roster_Selection_Women!AD102</f>
        <v>11-676065</v>
      </c>
      <c r="D116" s="64" t="str">
        <f>Roster_Selection_Women!AE102</f>
        <v>Elizabeth Breitzman</v>
      </c>
      <c r="E116" s="65"/>
      <c r="F116" s="1" t="str">
        <f>IF(ISERROR(Individual_Scores_Women_Var!E116), " ", IF(Individual_Scores_Women_Var!E116 = "Yes", "Yes", "  "))</f>
        <v xml:space="preserve">  </v>
      </c>
      <c r="G116" s="24" t="s">
        <v>672</v>
      </c>
      <c r="H116" s="44">
        <v>135</v>
      </c>
      <c r="I116" s="44">
        <v>146</v>
      </c>
      <c r="J116" s="44">
        <v>135</v>
      </c>
      <c r="K116" s="44">
        <v>133</v>
      </c>
      <c r="L116" s="44">
        <v>123</v>
      </c>
      <c r="M116" s="44">
        <v>122</v>
      </c>
      <c r="N116" s="44">
        <v>134</v>
      </c>
      <c r="O116" s="44">
        <v>147</v>
      </c>
      <c r="P116" s="44">
        <v>142</v>
      </c>
      <c r="Q116" s="44">
        <v>151</v>
      </c>
      <c r="R116" s="44">
        <v>164</v>
      </c>
      <c r="S116" s="44">
        <v>119</v>
      </c>
      <c r="T116" s="44">
        <v>114</v>
      </c>
      <c r="U116" s="44">
        <v>134</v>
      </c>
      <c r="V116" s="44">
        <v>122</v>
      </c>
      <c r="W116" s="44">
        <v>106</v>
      </c>
      <c r="X116" s="19">
        <f>SUM(H116:W116)</f>
        <v>2127</v>
      </c>
      <c r="Y116" s="19">
        <f>COUNTIF(H116:W116, "&gt;0" )</f>
        <v>16</v>
      </c>
      <c r="Z116" s="19">
        <f>X116/Y116</f>
        <v>132.9375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tr">
        <f>Roster_Selection_Women!AB103&amp;" " &amp; "V "</f>
        <v xml:space="preserve">Michigan-Dearborn V </v>
      </c>
      <c r="C117" s="64" t="str">
        <f>Roster_Selection_Women!AD103</f>
        <v>15-197083</v>
      </c>
      <c r="D117" s="64" t="str">
        <f>Roster_Selection_Women!AE103</f>
        <v>Jessica Ludwick</v>
      </c>
      <c r="E117" s="65"/>
      <c r="F117" s="1" t="str">
        <f>IF(ISERROR(Individual_Scores_Women_Var!E117), " ", IF(Individual_Scores_Women_Var!E117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tr">
        <f>Roster_Selection_Women!AB104&amp;" " &amp; "V "</f>
        <v xml:space="preserve">Michigan-Dearborn V </v>
      </c>
      <c r="C118" s="64" t="str">
        <f>Roster_Selection_Women!AD104</f>
        <v>22-11711</v>
      </c>
      <c r="D118" s="64" t="str">
        <f>Roster_Selection_Women!AE104</f>
        <v>Katrina McKay</v>
      </c>
      <c r="E118" s="65"/>
      <c r="F118" s="1" t="str">
        <f>IF(ISERROR(Individual_Scores_Women_Var!E118), " ", IF(Individual_Scores_Women_Var!E118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tr">
        <f>Roster_Selection_Women!AB105&amp;" " &amp; "V "</f>
        <v xml:space="preserve">Michigan-Dearborn V </v>
      </c>
      <c r="C119" s="64" t="str">
        <f>Roster_Selection_Women!AD105</f>
        <v>23-9656</v>
      </c>
      <c r="D119" s="64" t="str">
        <f>Roster_Selection_Women!AE105</f>
        <v>Kayla Winston</v>
      </c>
      <c r="E119" s="65"/>
      <c r="F119" s="1" t="str">
        <f>IF(ISERROR(Individual_Scores_Women_Var!E119), " ", IF(Individual_Scores_Women_Var!E119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tr">
        <f>Roster_Selection_Women!AB106&amp;" " &amp; "V "</f>
        <v xml:space="preserve">Michigan-Dearborn V </v>
      </c>
      <c r="C120" s="64" t="str">
        <f>Roster_Selection_Women!AD106</f>
        <v>17-97822</v>
      </c>
      <c r="D120" s="64" t="str">
        <f>Roster_Selection_Women!AE106</f>
        <v>Madison Shelton</v>
      </c>
      <c r="E120" s="65"/>
      <c r="F120" s="1" t="str">
        <f>IF(ISERROR(Individual_Scores_Women_Var!E120), " ", IF(Individual_Scores_Women_Var!E120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tr">
        <f>Roster_Selection_Women!AB107&amp;" " &amp; "V "</f>
        <v xml:space="preserve"> V </v>
      </c>
      <c r="C121" s="64" t="str">
        <f>Roster_Selection_Women!AD107</f>
        <v/>
      </c>
      <c r="D121" s="64" t="str">
        <f>Roster_Selection_Women!AE107</f>
        <v/>
      </c>
      <c r="E121" s="65"/>
      <c r="F121" s="1" t="str">
        <f>IF(ISERROR(Individual_Scores_Women_Var!E121), " ", IF(Individual_Scores_Women_Var!E121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tr">
        <f>Roster_Selection_Women!AB108&amp;" " &amp; "V "</f>
        <v xml:space="preserve"> V </v>
      </c>
      <c r="C122" s="64" t="str">
        <f>Roster_Selection_Women!AD108</f>
        <v/>
      </c>
      <c r="D122" s="64" t="str">
        <f>Roster_Selection_Women!AE108</f>
        <v/>
      </c>
      <c r="E122" s="65"/>
      <c r="F122" s="1" t="str">
        <f>IF(ISERROR(Individual_Scores_Women_Var!E122), " ", IF(Individual_Scores_Women_Var!E122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tr">
        <f>Roster_Selection_Women!AB109&amp;" " &amp; "V "</f>
        <v xml:space="preserve"> V </v>
      </c>
      <c r="C123" s="64" t="str">
        <f>Roster_Selection_Women!AD109</f>
        <v/>
      </c>
      <c r="D123" s="64" t="str">
        <f>Roster_Selection_Women!AE109</f>
        <v/>
      </c>
      <c r="E123" s="65"/>
      <c r="F123" s="1" t="str">
        <f>IF(ISERROR(Individual_Scores_Women_Var!E123), " ", IF(Individual_Scores_Women_Var!E123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4" t="s">
        <v>687</v>
      </c>
      <c r="C124" s="66" t="str">
        <f>Individual_Scores_Women_Var!C124</f>
        <v/>
      </c>
      <c r="D124" s="67" t="str">
        <f>Individual_Scores_Women_Var!D124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4" t="s">
        <v>687</v>
      </c>
      <c r="C125" s="66" t="str">
        <f>Individual_Scores_Women_Var!C125</f>
        <v/>
      </c>
      <c r="D125" s="67" t="str">
        <f>Individual_Scores_Women_Var!D125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4" t="s">
        <v>687</v>
      </c>
      <c r="C126" s="66" t="str">
        <f>Individual_Scores_Women_Var!C126</f>
        <v/>
      </c>
      <c r="D126" s="67" t="str">
        <f>Individual_Scores_Women_Var!D126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tr">
        <f>Roster_Selection_Women!AB111&amp;" " &amp; "V "</f>
        <v xml:space="preserve">Mount Vernon Nazarene University V </v>
      </c>
      <c r="C129" s="64" t="str">
        <f>Roster_Selection_Women!AD111</f>
        <v>19-33097</v>
      </c>
      <c r="D129" s="64" t="str">
        <f>Roster_Selection_Women!AE111</f>
        <v>Abi Larkin</v>
      </c>
      <c r="E129" s="65"/>
      <c r="F129" s="1" t="str">
        <f>IF(ISERROR(Individual_Scores_Women_Var!E129), " ", IF(Individual_Scores_Women_Var!E129 = "Yes", "Yes", "  "))</f>
        <v xml:space="preserve">  </v>
      </c>
      <c r="G129" s="24" t="s">
        <v>672</v>
      </c>
      <c r="H129" s="44">
        <v>128</v>
      </c>
      <c r="I129" s="44">
        <v>171</v>
      </c>
      <c r="J129" s="44">
        <v>176</v>
      </c>
      <c r="K129" s="44">
        <v>128</v>
      </c>
      <c r="L129" s="44">
        <v>160</v>
      </c>
      <c r="M129" s="44">
        <v>165</v>
      </c>
      <c r="N129" s="44">
        <v>165</v>
      </c>
      <c r="O129" s="44">
        <v>173</v>
      </c>
      <c r="P129" s="44">
        <v>152</v>
      </c>
      <c r="Q129" s="44">
        <v>162</v>
      </c>
      <c r="R129" s="44">
        <v>153</v>
      </c>
      <c r="S129" s="44">
        <v>105</v>
      </c>
      <c r="T129" s="44">
        <v>159</v>
      </c>
      <c r="U129" s="44">
        <v>134</v>
      </c>
      <c r="V129" s="44">
        <v>157</v>
      </c>
      <c r="W129" s="44">
        <v>152</v>
      </c>
      <c r="X129" s="19">
        <f>SUM(H129:W129)</f>
        <v>2440</v>
      </c>
      <c r="Y129" s="19">
        <f>COUNTIF(H129:W129, "&gt;0" )</f>
        <v>16</v>
      </c>
      <c r="Z129" s="19">
        <f>X129/Y129</f>
        <v>152.5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tr">
        <f>Roster_Selection_Women!AB112&amp;" " &amp; "V "</f>
        <v xml:space="preserve">Mount Vernon Nazarene University V </v>
      </c>
      <c r="C130" s="64" t="str">
        <f>Roster_Selection_Women!AD112</f>
        <v>22-10530</v>
      </c>
      <c r="D130" s="64" t="str">
        <f>Roster_Selection_Women!AE112</f>
        <v>Alayna Mack</v>
      </c>
      <c r="E130" s="65"/>
      <c r="F130" s="1" t="str">
        <f>IF(ISERROR(Individual_Scores_Women_Var!E130), " ", IF(Individual_Scores_Women_Var!E130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tr">
        <f>Roster_Selection_Women!AB113&amp;" " &amp; "V "</f>
        <v xml:space="preserve">Mount Vernon Nazarene University V </v>
      </c>
      <c r="C131" s="64" t="str">
        <f>Roster_Selection_Women!AD113</f>
        <v>8019-56293</v>
      </c>
      <c r="D131" s="64" t="str">
        <f>Roster_Selection_Women!AE113</f>
        <v>Ashleigh Westervelt</v>
      </c>
      <c r="E131" s="65"/>
      <c r="F131" s="1" t="str">
        <f>IF(ISERROR(Individual_Scores_Women_Var!E131), " ", IF(Individual_Scores_Women_Var!E131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tr">
        <f>Roster_Selection_Women!AB114&amp;" " &amp; "V "</f>
        <v xml:space="preserve">Mount Vernon Nazarene University V </v>
      </c>
      <c r="C132" s="64" t="str">
        <f>Roster_Selection_Women!AD114</f>
        <v>11-129766</v>
      </c>
      <c r="D132" s="64" t="str">
        <f>Roster_Selection_Women!AE114</f>
        <v>Chyann Welch</v>
      </c>
      <c r="E132" s="65"/>
      <c r="F132" s="1" t="str">
        <f>IF(ISERROR(Individual_Scores_Women_Var!E132), " ", IF(Individual_Scores_Women_Var!E132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tr">
        <f>Roster_Selection_Women!AB115&amp;" " &amp; "V "</f>
        <v xml:space="preserve">Mount Vernon Nazarene University V </v>
      </c>
      <c r="C133" s="64" t="str">
        <f>Roster_Selection_Women!AD115</f>
        <v>17-24322</v>
      </c>
      <c r="D133" s="64" t="str">
        <f>Roster_Selection_Women!AE115</f>
        <v>Hannah Vaughn</v>
      </c>
      <c r="E133" s="65"/>
      <c r="F133" s="1" t="str">
        <f>IF(ISERROR(Individual_Scores_Women_Var!E133), " ", IF(Individual_Scores_Women_Var!E133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tr">
        <f>Roster_Selection_Women!AB116&amp;" " &amp; "V "</f>
        <v xml:space="preserve">Mount Vernon Nazarene University V </v>
      </c>
      <c r="C134" s="64" t="str">
        <f>Roster_Selection_Women!AD116</f>
        <v>11-736981</v>
      </c>
      <c r="D134" s="64" t="str">
        <f>Roster_Selection_Women!AE116</f>
        <v>Mackenzie Kauffman</v>
      </c>
      <c r="E134" s="65"/>
      <c r="F134" s="1" t="str">
        <f>IF(ISERROR(Individual_Scores_Women_Var!E134), " ", IF(Individual_Scores_Women_Var!E134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tr">
        <f>Roster_Selection_Women!AB117&amp;" " &amp; "V "</f>
        <v xml:space="preserve">Mount Vernon Nazarene University V </v>
      </c>
      <c r="C135" s="64" t="str">
        <f>Roster_Selection_Women!AD117</f>
        <v>16-172395</v>
      </c>
      <c r="D135" s="64" t="str">
        <f>Roster_Selection_Women!AE117</f>
        <v>Paige Hicks</v>
      </c>
      <c r="E135" s="65"/>
      <c r="F135" s="1" t="str">
        <f>IF(ISERROR(Individual_Scores_Women_Var!E135), " ", IF(Individual_Scores_Women_Var!E135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tr">
        <f>Roster_Selection_Women!AB118&amp;" " &amp; "V "</f>
        <v xml:space="preserve">Mount Vernon Nazarene University V </v>
      </c>
      <c r="C136" s="64" t="str">
        <f>Roster_Selection_Women!AD118</f>
        <v>20-12772</v>
      </c>
      <c r="D136" s="64" t="str">
        <f>Roster_Selection_Women!AE118</f>
        <v>Rachel Baughman</v>
      </c>
      <c r="E136" s="65"/>
      <c r="F136" s="1" t="str">
        <f>IF(ISERROR(Individual_Scores_Women_Var!E136), " ", IF(Individual_Scores_Women_Var!E136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4" t="s">
        <v>688</v>
      </c>
      <c r="C137" s="66" t="str">
        <f>Individual_Scores_Women_Var!C137</f>
        <v/>
      </c>
      <c r="D137" s="67" t="str">
        <f>Individual_Scores_Women_Var!D137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4" t="s">
        <v>688</v>
      </c>
      <c r="C138" s="66" t="str">
        <f>Individual_Scores_Women_Var!C138</f>
        <v/>
      </c>
      <c r="D138" s="67" t="str">
        <f>Individual_Scores_Women_Var!D138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4" t="s">
        <v>688</v>
      </c>
      <c r="C139" s="66" t="str">
        <f>Individual_Scores_Women_Var!C139</f>
        <v/>
      </c>
      <c r="D139" s="67" t="str">
        <f>Individual_Scores_Women_Var!D139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tr">
        <f>Roster_Selection_Women!AB120&amp;" " &amp; "V "</f>
        <v xml:space="preserve">Rochester University V </v>
      </c>
      <c r="C142" s="64" t="str">
        <f>Roster_Selection_Women!AD120</f>
        <v>22-637</v>
      </c>
      <c r="D142" s="64" t="str">
        <f>Roster_Selection_Women!AE120</f>
        <v>Jazmin Brant</v>
      </c>
      <c r="E142" s="65"/>
      <c r="F142" s="1" t="str">
        <f>IF(ISERROR(Individual_Scores_Women_Var!E142), " ", IF(Individual_Scores_Women_Var!E142 = "Yes", "Yes", "  "))</f>
        <v xml:space="preserve">  </v>
      </c>
      <c r="G142" s="24" t="s">
        <v>672</v>
      </c>
      <c r="H142" s="44">
        <v>150</v>
      </c>
      <c r="I142" s="44">
        <v>147</v>
      </c>
      <c r="J142" s="44">
        <v>247</v>
      </c>
      <c r="K142" s="44">
        <v>152</v>
      </c>
      <c r="L142" s="44">
        <v>160</v>
      </c>
      <c r="M142" s="44">
        <v>165</v>
      </c>
      <c r="N142" s="44">
        <v>193</v>
      </c>
      <c r="O142" s="44">
        <v>182</v>
      </c>
      <c r="P142" s="44">
        <v>182</v>
      </c>
      <c r="Q142" s="44">
        <v>196</v>
      </c>
      <c r="R142" s="44">
        <v>167</v>
      </c>
      <c r="S142" s="44">
        <v>183</v>
      </c>
      <c r="T142" s="44">
        <v>148</v>
      </c>
      <c r="U142" s="44">
        <v>153</v>
      </c>
      <c r="V142" s="44">
        <v>183</v>
      </c>
      <c r="W142" s="44">
        <v>204</v>
      </c>
      <c r="X142" s="19">
        <f>SUM(H142:W142)</f>
        <v>2812</v>
      </c>
      <c r="Y142" s="19">
        <f>COUNTIF(H142:W142, "&gt;0" )</f>
        <v>16</v>
      </c>
      <c r="Z142" s="19">
        <f>X142/Y142</f>
        <v>175.75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tr">
        <f>Roster_Selection_Women!AB121&amp;" " &amp; "V "</f>
        <v xml:space="preserve">Rochester University V </v>
      </c>
      <c r="C143" s="64" t="str">
        <f>Roster_Selection_Women!AD121</f>
        <v>20-31030</v>
      </c>
      <c r="D143" s="64" t="str">
        <f>Roster_Selection_Women!AE121</f>
        <v>Lynzie Kirkendall</v>
      </c>
      <c r="E143" s="65"/>
      <c r="F143" s="1" t="str">
        <f>IF(ISERROR(Individual_Scores_Women_Var!E143), " ", IF(Individual_Scores_Women_Var!E143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tr">
        <f>Roster_Selection_Women!AB122&amp;" " &amp; "V "</f>
        <v xml:space="preserve">Rochester University V </v>
      </c>
      <c r="C144" s="64" t="str">
        <f>Roster_Selection_Women!AD122</f>
        <v>11-699836</v>
      </c>
      <c r="D144" s="64" t="str">
        <f>Roster_Selection_Women!AE122</f>
        <v>Nataleigh Eagle</v>
      </c>
      <c r="E144" s="65"/>
      <c r="F144" s="1" t="str">
        <f>IF(ISERROR(Individual_Scores_Women_Var!E144), " ", IF(Individual_Scores_Women_Var!E144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tr">
        <f>Roster_Selection_Women!AB123&amp;" " &amp; "V "</f>
        <v xml:space="preserve">Rochester University V </v>
      </c>
      <c r="C145" s="64" t="str">
        <f>Roster_Selection_Women!AD123</f>
        <v>7914-37251</v>
      </c>
      <c r="D145" s="64" t="str">
        <f>Roster_Selection_Women!AE123</f>
        <v>Riley Brownrigg</v>
      </c>
      <c r="E145" s="65"/>
      <c r="F145" s="1" t="str">
        <f>IF(ISERROR(Individual_Scores_Women_Var!E145), " ", IF(Individual_Scores_Women_Var!E145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tr">
        <f>Roster_Selection_Women!AB124&amp;" " &amp; "V "</f>
        <v xml:space="preserve">Rochester University V </v>
      </c>
      <c r="C146" s="64" t="str">
        <f>Roster_Selection_Women!AD124</f>
        <v>7918-321</v>
      </c>
      <c r="D146" s="64" t="str">
        <f>Roster_Selection_Women!AE124</f>
        <v>Sara Ritchie</v>
      </c>
      <c r="E146" s="65"/>
      <c r="F146" s="1" t="str">
        <f>IF(ISERROR(Individual_Scores_Women_Var!E146), " ", IF(Individual_Scores_Women_Var!E146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tr">
        <f>Roster_Selection_Women!AB125&amp;" " &amp; "V "</f>
        <v xml:space="preserve">Rochester University V </v>
      </c>
      <c r="C147" s="64" t="str">
        <f>Roster_Selection_Women!AD125</f>
        <v>19-78947</v>
      </c>
      <c r="D147" s="64" t="str">
        <f>Roster_Selection_Women!AE125</f>
        <v>Sarah Temple</v>
      </c>
      <c r="E147" s="65"/>
      <c r="F147" s="1" t="str">
        <f>IF(ISERROR(Individual_Scores_Women_Var!E147), " ", IF(Individual_Scores_Women_Var!E147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tr">
        <f>Roster_Selection_Women!AB126&amp;" " &amp; "V "</f>
        <v xml:space="preserve">Rochester University V </v>
      </c>
      <c r="C148" s="64" t="str">
        <f>Roster_Selection_Women!AD126</f>
        <v>11-520099</v>
      </c>
      <c r="D148" s="64" t="str">
        <f>Roster_Selection_Women!AE126</f>
        <v>Vanessa Zissler</v>
      </c>
      <c r="E148" s="65"/>
      <c r="F148" s="1" t="str">
        <f>IF(ISERROR(Individual_Scores_Women_Var!E148), " ", IF(Individual_Scores_Women_Var!E148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tr">
        <f>Roster_Selection_Women!AB127&amp;" " &amp; "V "</f>
        <v xml:space="preserve"> V </v>
      </c>
      <c r="C149" s="64" t="str">
        <f>Roster_Selection_Women!AD127</f>
        <v/>
      </c>
      <c r="D149" s="64" t="str">
        <f>Roster_Selection_Women!AE127</f>
        <v/>
      </c>
      <c r="E149" s="65"/>
      <c r="F149" s="1" t="str">
        <f>IF(ISERROR(Individual_Scores_Women_Var!E149), " ", IF(Individual_Scores_Women_Var!E149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4" t="s">
        <v>689</v>
      </c>
      <c r="C150" s="66" t="str">
        <f>Individual_Scores_Women_Var!C150</f>
        <v/>
      </c>
      <c r="D150" s="67" t="str">
        <f>Individual_Scores_Women_Var!D150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4" t="s">
        <v>689</v>
      </c>
      <c r="C151" s="66" t="str">
        <f>Individual_Scores_Women_Var!C151</f>
        <v/>
      </c>
      <c r="D151" s="67" t="str">
        <f>Individual_Scores_Women_Var!D151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4" t="s">
        <v>689</v>
      </c>
      <c r="C152" s="66" t="str">
        <f>Individual_Scores_Women_Var!C152</f>
        <v/>
      </c>
      <c r="D152" s="67" t="str">
        <f>Individual_Scores_Women_Var!D152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tr">
        <f>Roster_Selection_Women!AB136&amp;" " &amp; "V "</f>
        <v xml:space="preserve">Siena Heights University V </v>
      </c>
      <c r="C155" s="64" t="str">
        <f>Roster_Selection_Women!AD136</f>
        <v>11-555273</v>
      </c>
      <c r="D155" s="64" t="str">
        <f>Roster_Selection_Women!AE136</f>
        <v>Hannah Patch</v>
      </c>
      <c r="E155" s="65"/>
      <c r="F155" s="1" t="str">
        <f>IF(ISERROR(Individual_Scores_Women_Var!E155), " ", IF(Individual_Scores_Women_Var!E155 = "Yes", "Yes", "  "))</f>
        <v xml:space="preserve">  </v>
      </c>
      <c r="G155" s="24" t="s">
        <v>672</v>
      </c>
      <c r="H155" s="44">
        <v>197</v>
      </c>
      <c r="I155" s="44">
        <v>188</v>
      </c>
      <c r="J155" s="44">
        <v>191</v>
      </c>
      <c r="K155" s="44">
        <v>169</v>
      </c>
      <c r="L155" s="44">
        <v>189</v>
      </c>
      <c r="M155" s="44">
        <v>166</v>
      </c>
      <c r="N155" s="44">
        <v>185</v>
      </c>
      <c r="O155" s="44">
        <v>148</v>
      </c>
      <c r="P155" s="44">
        <v>165</v>
      </c>
      <c r="Q155" s="44">
        <v>162</v>
      </c>
      <c r="R155" s="44">
        <v>161</v>
      </c>
      <c r="S155" s="44">
        <v>168</v>
      </c>
      <c r="T155" s="44">
        <v>145</v>
      </c>
      <c r="U155" s="44">
        <v>176</v>
      </c>
      <c r="V155" s="44">
        <v>165</v>
      </c>
      <c r="W155" s="44">
        <v>163</v>
      </c>
      <c r="X155" s="19">
        <f>SUM(H155:W155)</f>
        <v>2738</v>
      </c>
      <c r="Y155" s="19">
        <f>COUNTIF(H155:W155, "&gt;0" )</f>
        <v>16</v>
      </c>
      <c r="Z155" s="19">
        <f>X155/Y155</f>
        <v>171.125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tr">
        <f>Roster_Selection_Women!AB137&amp;" " &amp; "V "</f>
        <v xml:space="preserve">Siena Heights University V </v>
      </c>
      <c r="C156" s="64" t="str">
        <f>Roster_Selection_Women!AD137</f>
        <v>8615-50320</v>
      </c>
      <c r="D156" s="64" t="str">
        <f>Roster_Selection_Women!AE137</f>
        <v>Megan Helpman</v>
      </c>
      <c r="E156" s="65"/>
      <c r="F156" s="1" t="str">
        <f>IF(ISERROR(Individual_Scores_Women_Var!E156), " ", IF(Individual_Scores_Women_Var!E156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tr">
        <f>Roster_Selection_Women!AB138&amp;" " &amp; "V "</f>
        <v xml:space="preserve">Siena Heights University V </v>
      </c>
      <c r="C157" s="64" t="str">
        <f>Roster_Selection_Women!AD138</f>
        <v>20-11912</v>
      </c>
      <c r="D157" s="64" t="str">
        <f>Roster_Selection_Women!AE138</f>
        <v>Olivia Johnston</v>
      </c>
      <c r="E157" s="65"/>
      <c r="F157" s="1" t="str">
        <f>IF(ISERROR(Individual_Scores_Women_Var!E157), " ", IF(Individual_Scores_Women_Var!E157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tr">
        <f>Roster_Selection_Women!AB139&amp;" " &amp; "V "</f>
        <v xml:space="preserve">Siena Heights University V </v>
      </c>
      <c r="C158" s="64" t="str">
        <f>Roster_Selection_Women!AD139</f>
        <v>20-20746</v>
      </c>
      <c r="D158" s="64" t="str">
        <f>Roster_Selection_Women!AE139</f>
        <v>Paige Westergaard</v>
      </c>
      <c r="E158" s="65"/>
      <c r="F158" s="1" t="str">
        <f>IF(ISERROR(Individual_Scores_Women_Var!E158), " ", IF(Individual_Scores_Women_Var!E158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tr">
        <f>Roster_Selection_Women!AB140&amp;" " &amp; "V "</f>
        <v xml:space="preserve">Siena Heights University V </v>
      </c>
      <c r="C159" s="64" t="str">
        <f>Roster_Selection_Women!AD140</f>
        <v>23-1797</v>
      </c>
      <c r="D159" s="64" t="str">
        <f>Roster_Selection_Women!AE140</f>
        <v>Samantha Keilman</v>
      </c>
      <c r="E159" s="65"/>
      <c r="F159" s="1" t="str">
        <f>IF(ISERROR(Individual_Scores_Women_Var!E159), " ", IF(Individual_Scores_Women_Var!E159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tr">
        <f>Roster_Selection_Women!AB141&amp;" " &amp; "V "</f>
        <v xml:space="preserve">Siena Heights University V </v>
      </c>
      <c r="C160" s="64" t="str">
        <f>Roster_Selection_Women!AD141</f>
        <v>21-4242</v>
      </c>
      <c r="D160" s="64" t="str">
        <f>Roster_Selection_Women!AE141</f>
        <v>Teri Decker</v>
      </c>
      <c r="E160" s="65"/>
      <c r="F160" s="1" t="str">
        <f>IF(ISERROR(Individual_Scores_Women_Var!E160), " ", IF(Individual_Scores_Women_Var!E160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tr">
        <f>Roster_Selection_Women!AB142&amp;" " &amp; "V "</f>
        <v xml:space="preserve"> V </v>
      </c>
      <c r="C161" s="64" t="str">
        <f>Roster_Selection_Women!AD142</f>
        <v/>
      </c>
      <c r="D161" s="64" t="str">
        <f>Roster_Selection_Women!AE142</f>
        <v/>
      </c>
      <c r="E161" s="65"/>
      <c r="F161" s="1" t="str">
        <f>IF(ISERROR(Individual_Scores_Women_Var!E161), " ", IF(Individual_Scores_Women_Var!E161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tr">
        <f>Roster_Selection_Women!AB143&amp;" " &amp; "V "</f>
        <v xml:space="preserve"> V </v>
      </c>
      <c r="C162" s="64" t="str">
        <f>Roster_Selection_Women!AD143</f>
        <v/>
      </c>
      <c r="D162" s="64" t="str">
        <f>Roster_Selection_Women!AE143</f>
        <v/>
      </c>
      <c r="E162" s="65"/>
      <c r="F162" s="1" t="str">
        <f>IF(ISERROR(Individual_Scores_Women_Var!E162), " ", IF(Individual_Scores_Women_Var!E162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4" t="s">
        <v>690</v>
      </c>
      <c r="C163" s="66" t="str">
        <f>Individual_Scores_Women_Var!C163</f>
        <v/>
      </c>
      <c r="D163" s="67" t="str">
        <f>Individual_Scores_Women_Var!D163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4" t="s">
        <v>690</v>
      </c>
      <c r="C164" s="66" t="str">
        <f>Individual_Scores_Women_Var!C164</f>
        <v/>
      </c>
      <c r="D164" s="67" t="str">
        <f>Individual_Scores_Women_Var!D164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4" t="s">
        <v>690</v>
      </c>
      <c r="C165" s="66" t="str">
        <f>Individual_Scores_Women_Var!C165</f>
        <v/>
      </c>
      <c r="D165" s="67" t="str">
        <f>Individual_Scores_Women_Var!D165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">
        <v>30</v>
      </c>
      <c r="C168" s="64" t="s">
        <v>30</v>
      </c>
      <c r="D168" s="64" t="s">
        <v>30</v>
      </c>
      <c r="E168" s="68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692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">
        <v>30</v>
      </c>
      <c r="C169" s="64" t="s">
        <v>30</v>
      </c>
      <c r="D169" s="64" t="s">
        <v>30</v>
      </c>
      <c r="E169" s="68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">
        <v>30</v>
      </c>
      <c r="C170" s="64" t="s">
        <v>30</v>
      </c>
      <c r="D170" s="64" t="s">
        <v>30</v>
      </c>
      <c r="E170" s="68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">
        <v>30</v>
      </c>
      <c r="C171" s="64" t="s">
        <v>30</v>
      </c>
      <c r="D171" s="64" t="s">
        <v>30</v>
      </c>
      <c r="E171" s="68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">
        <v>30</v>
      </c>
      <c r="C172" s="64" t="s">
        <v>30</v>
      </c>
      <c r="D172" s="64" t="s">
        <v>30</v>
      </c>
      <c r="E172" s="68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">
        <v>30</v>
      </c>
      <c r="C173" s="64" t="s">
        <v>30</v>
      </c>
      <c r="D173" s="64" t="s">
        <v>30</v>
      </c>
      <c r="E173" s="68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">
        <v>30</v>
      </c>
      <c r="C174" s="64" t="s">
        <v>30</v>
      </c>
      <c r="D174" s="64" t="s">
        <v>30</v>
      </c>
      <c r="E174" s="68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">
        <v>30</v>
      </c>
      <c r="C175" s="64" t="s">
        <v>30</v>
      </c>
      <c r="D175" s="64" t="s">
        <v>30</v>
      </c>
      <c r="E175" s="68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25">
      <c r="B176" s="64" t="s">
        <v>30</v>
      </c>
      <c r="C176" s="64" t="s">
        <v>30</v>
      </c>
      <c r="D176" s="64" t="s">
        <v>30</v>
      </c>
      <c r="E176" s="68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25">
      <c r="B177" s="64" t="s">
        <v>30</v>
      </c>
      <c r="C177" s="64" t="s">
        <v>30</v>
      </c>
      <c r="D177" s="64" t="s">
        <v>30</v>
      </c>
      <c r="E177" s="68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25">
      <c r="B178" s="64" t="s">
        <v>30</v>
      </c>
      <c r="C178" s="64" t="s">
        <v>30</v>
      </c>
      <c r="D178" s="64" t="s">
        <v>30</v>
      </c>
      <c r="E178" s="68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">
        <v>30</v>
      </c>
      <c r="C181" s="64" t="s">
        <v>30</v>
      </c>
      <c r="D181" s="64" t="s">
        <v>30</v>
      </c>
      <c r="E181" s="68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">
        <v>30</v>
      </c>
      <c r="C182" s="64" t="s">
        <v>30</v>
      </c>
      <c r="D182" s="64" t="s">
        <v>30</v>
      </c>
      <c r="E182" s="68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">
        <v>30</v>
      </c>
      <c r="C183" s="64" t="s">
        <v>30</v>
      </c>
      <c r="D183" s="64" t="s">
        <v>30</v>
      </c>
      <c r="E183" s="68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">
        <v>30</v>
      </c>
      <c r="C184" s="64" t="s">
        <v>30</v>
      </c>
      <c r="D184" s="64" t="s">
        <v>30</v>
      </c>
      <c r="E184" s="68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">
        <v>30</v>
      </c>
      <c r="C185" s="64" t="s">
        <v>30</v>
      </c>
      <c r="D185" s="64" t="s">
        <v>30</v>
      </c>
      <c r="E185" s="68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">
        <v>30</v>
      </c>
      <c r="C186" s="64" t="s">
        <v>30</v>
      </c>
      <c r="D186" s="64" t="s">
        <v>30</v>
      </c>
      <c r="E186" s="68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">
        <v>30</v>
      </c>
      <c r="C187" s="64" t="s">
        <v>30</v>
      </c>
      <c r="D187" s="64" t="s">
        <v>30</v>
      </c>
      <c r="E187" s="68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">
        <v>30</v>
      </c>
      <c r="C188" s="64" t="s">
        <v>30</v>
      </c>
      <c r="D188" s="64" t="s">
        <v>30</v>
      </c>
      <c r="E188" s="68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64" t="s">
        <v>30</v>
      </c>
      <c r="C189" s="64" t="s">
        <v>30</v>
      </c>
      <c r="D189" s="64" t="s">
        <v>30</v>
      </c>
      <c r="E189" s="68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64" t="s">
        <v>30</v>
      </c>
      <c r="C190" s="64" t="s">
        <v>30</v>
      </c>
      <c r="D190" s="64" t="s">
        <v>30</v>
      </c>
      <c r="E190" s="68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64" t="s">
        <v>30</v>
      </c>
      <c r="C191" s="64" t="s">
        <v>30</v>
      </c>
      <c r="D191" s="64" t="s">
        <v>30</v>
      </c>
      <c r="E191" s="68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W12 H155:W155 H142:W142 H129:W129 H116:W116 H103:W103 H90:W90 H77:W77 H64:W64 H51:W51 H38:W38 H25:W25" xr:uid="{00000000-0002-0000-08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Baker_Scores_Men_Var</vt:lpstr>
      <vt:lpstr>Baker_Scores_Men_JV</vt:lpstr>
      <vt:lpstr>Baker_Scores_Women_Var</vt:lpstr>
      <vt:lpstr>Baker_Scores_Women_JV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Steve Harman</cp:lastModifiedBy>
  <cp:lastPrinted>2024-02-03T21:44:04Z</cp:lastPrinted>
  <dcterms:created xsi:type="dcterms:W3CDTF">2024-02-02T02:51:58Z</dcterms:created>
  <dcterms:modified xsi:type="dcterms:W3CDTF">2024-02-03T21:47:58Z</dcterms:modified>
</cp:coreProperties>
</file>